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lpit\BILANS\bilans za 2022 r na BIP -placówki\"/>
    </mc:Choice>
  </mc:AlternateContent>
  <xr:revisionPtr revIDLastSave="0" documentId="13_ncr:1_{FF98CDE8-0619-46A1-93A7-98A6476E68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ans-zbiorczo " sheetId="7" r:id="rId1"/>
    <sheet name="Rachunek zysków i strat-zbiorcz" sheetId="8" r:id="rId2"/>
    <sheet name="Zestawienie zmian-zbiorczo" sheetId="9" r:id="rId3"/>
    <sheet name="Informacja dodatkowa NOTY- zbio" sheetId="10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7" i="10" l="1"/>
  <c r="C737" i="10"/>
  <c r="E729" i="10"/>
  <c r="F724" i="10"/>
  <c r="E724" i="10"/>
  <c r="D724" i="10"/>
  <c r="C724" i="10"/>
  <c r="F723" i="10"/>
  <c r="F729" i="10" s="1"/>
  <c r="E723" i="10"/>
  <c r="D723" i="10"/>
  <c r="D729" i="10" s="1"/>
  <c r="C723" i="10"/>
  <c r="C729" i="10" s="1"/>
  <c r="F708" i="10"/>
  <c r="E708" i="10"/>
  <c r="F705" i="10"/>
  <c r="F712" i="10" s="1"/>
  <c r="E705" i="10"/>
  <c r="E712" i="10" s="1"/>
  <c r="F702" i="10"/>
  <c r="E702" i="10"/>
  <c r="F691" i="10"/>
  <c r="E691" i="10"/>
  <c r="F689" i="10"/>
  <c r="E689" i="10"/>
  <c r="F688" i="10"/>
  <c r="E688" i="10"/>
  <c r="F687" i="10"/>
  <c r="F686" i="10" s="1"/>
  <c r="E687" i="10"/>
  <c r="E686" i="10" s="1"/>
  <c r="E696" i="10" s="1"/>
  <c r="F683" i="10"/>
  <c r="F696" i="10" s="1"/>
  <c r="E683" i="10"/>
  <c r="F676" i="10"/>
  <c r="F671" i="10" s="1"/>
  <c r="E676" i="10"/>
  <c r="E671" i="10" s="1"/>
  <c r="E665" i="10" s="1"/>
  <c r="F670" i="10"/>
  <c r="F667" i="10" s="1"/>
  <c r="F665" i="10" s="1"/>
  <c r="E670" i="10"/>
  <c r="E667" i="10" s="1"/>
  <c r="F664" i="10"/>
  <c r="E664" i="10"/>
  <c r="F630" i="10"/>
  <c r="E630" i="10"/>
  <c r="F626" i="10"/>
  <c r="E626" i="10"/>
  <c r="F625" i="10"/>
  <c r="E625" i="10"/>
  <c r="F623" i="10"/>
  <c r="E623" i="10"/>
  <c r="F621" i="10"/>
  <c r="E621" i="10"/>
  <c r="F620" i="10"/>
  <c r="F631" i="10" s="1"/>
  <c r="E620" i="10"/>
  <c r="E631" i="10" s="1"/>
  <c r="F615" i="10"/>
  <c r="E615" i="10"/>
  <c r="D608" i="10"/>
  <c r="C608" i="10"/>
  <c r="D606" i="10"/>
  <c r="C606" i="10"/>
  <c r="D604" i="10"/>
  <c r="C604" i="10"/>
  <c r="D599" i="10"/>
  <c r="D609" i="10" s="1"/>
  <c r="C599" i="10"/>
  <c r="C609" i="10" s="1"/>
  <c r="F578" i="10"/>
  <c r="E578" i="10"/>
  <c r="F575" i="10"/>
  <c r="E575" i="10"/>
  <c r="F572" i="10"/>
  <c r="E572" i="10"/>
  <c r="F571" i="10"/>
  <c r="E571" i="10"/>
  <c r="F564" i="10"/>
  <c r="F563" i="10" s="1"/>
  <c r="E564" i="10"/>
  <c r="E563" i="10" s="1"/>
  <c r="F554" i="10"/>
  <c r="F550" i="10" s="1"/>
  <c r="F593" i="10" s="1"/>
  <c r="E554" i="10"/>
  <c r="E550" i="10" s="1"/>
  <c r="E593" i="10" s="1"/>
  <c r="C532" i="10"/>
  <c r="B532" i="10"/>
  <c r="C531" i="10"/>
  <c r="B531" i="10"/>
  <c r="C530" i="10"/>
  <c r="C528" i="10" s="1"/>
  <c r="B530" i="10"/>
  <c r="B528" i="10" s="1"/>
  <c r="C523" i="10"/>
  <c r="C522" i="10" s="1"/>
  <c r="B523" i="10"/>
  <c r="B522" i="10" s="1"/>
  <c r="C519" i="10"/>
  <c r="C517" i="10" s="1"/>
  <c r="B519" i="10"/>
  <c r="B517" i="10" s="1"/>
  <c r="C512" i="10"/>
  <c r="C511" i="10" s="1"/>
  <c r="B512" i="10"/>
  <c r="B511" i="10" s="1"/>
  <c r="D483" i="10"/>
  <c r="C483" i="10"/>
  <c r="D443" i="10"/>
  <c r="C443" i="10"/>
  <c r="D440" i="10"/>
  <c r="C440" i="10"/>
  <c r="D437" i="10"/>
  <c r="D436" i="10" s="1"/>
  <c r="C437" i="10"/>
  <c r="D435" i="10"/>
  <c r="C435" i="10"/>
  <c r="D434" i="10"/>
  <c r="C434" i="10"/>
  <c r="D433" i="10"/>
  <c r="C433" i="10"/>
  <c r="H417" i="10"/>
  <c r="G417" i="10"/>
  <c r="F417" i="10"/>
  <c r="E417" i="10"/>
  <c r="D417" i="10"/>
  <c r="C417" i="10"/>
  <c r="B417" i="10"/>
  <c r="H416" i="10"/>
  <c r="G416" i="10"/>
  <c r="F416" i="10"/>
  <c r="E416" i="10"/>
  <c r="D416" i="10"/>
  <c r="C416" i="10"/>
  <c r="B416" i="10"/>
  <c r="I415" i="10"/>
  <c r="I414" i="10"/>
  <c r="I413" i="10"/>
  <c r="F412" i="10"/>
  <c r="F418" i="10" s="1"/>
  <c r="E412" i="10"/>
  <c r="E418" i="10" s="1"/>
  <c r="I411" i="10"/>
  <c r="I410" i="10"/>
  <c r="I409" i="10"/>
  <c r="I408" i="10"/>
  <c r="H407" i="10"/>
  <c r="G407" i="10"/>
  <c r="G412" i="10" s="1"/>
  <c r="G418" i="10" s="1"/>
  <c r="F407" i="10"/>
  <c r="E407" i="10"/>
  <c r="D407" i="10"/>
  <c r="C407" i="10"/>
  <c r="C412" i="10" s="1"/>
  <c r="C418" i="10" s="1"/>
  <c r="B407" i="10"/>
  <c r="B412" i="10" s="1"/>
  <c r="B418" i="10" s="1"/>
  <c r="I406" i="10"/>
  <c r="I403" i="10" s="1"/>
  <c r="I405" i="10"/>
  <c r="I404" i="10"/>
  <c r="H403" i="10"/>
  <c r="H412" i="10" s="1"/>
  <c r="H418" i="10" s="1"/>
  <c r="G403" i="10"/>
  <c r="F403" i="10"/>
  <c r="E403" i="10"/>
  <c r="D403" i="10"/>
  <c r="D412" i="10" s="1"/>
  <c r="D418" i="10" s="1"/>
  <c r="C403" i="10"/>
  <c r="B403" i="10"/>
  <c r="I402" i="10"/>
  <c r="D389" i="10"/>
  <c r="C389" i="10"/>
  <c r="D383" i="10"/>
  <c r="C383" i="10"/>
  <c r="D376" i="10"/>
  <c r="D371" i="10"/>
  <c r="C371" i="10"/>
  <c r="D363" i="10"/>
  <c r="C363" i="10"/>
  <c r="D344" i="10"/>
  <c r="C344" i="10"/>
  <c r="D333" i="10"/>
  <c r="C333" i="10"/>
  <c r="C355" i="10" s="1"/>
  <c r="D324" i="10"/>
  <c r="D303" i="10"/>
  <c r="C303" i="10"/>
  <c r="C324" i="10" s="1"/>
  <c r="D290" i="10"/>
  <c r="C290" i="10"/>
  <c r="E275" i="10"/>
  <c r="D275" i="10"/>
  <c r="C275" i="10"/>
  <c r="B275" i="10"/>
  <c r="E267" i="10"/>
  <c r="D267" i="10"/>
  <c r="C267" i="10"/>
  <c r="B267" i="10"/>
  <c r="D250" i="10"/>
  <c r="C250" i="10"/>
  <c r="D242" i="10"/>
  <c r="D238" i="10"/>
  <c r="C238" i="10"/>
  <c r="D234" i="10"/>
  <c r="C234" i="10"/>
  <c r="C242" i="10" s="1"/>
  <c r="F223" i="10"/>
  <c r="E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2" i="10" s="1"/>
  <c r="G204" i="10"/>
  <c r="G203" i="10"/>
  <c r="F202" i="10"/>
  <c r="E202" i="10"/>
  <c r="D202" i="10"/>
  <c r="D223" i="10" s="1"/>
  <c r="C202" i="10"/>
  <c r="C223" i="10" s="1"/>
  <c r="G201" i="10"/>
  <c r="G200" i="10"/>
  <c r="G199" i="10"/>
  <c r="G198" i="10"/>
  <c r="G197" i="10"/>
  <c r="G196" i="10"/>
  <c r="G195" i="10"/>
  <c r="G194" i="10"/>
  <c r="G193" i="10"/>
  <c r="H184" i="10"/>
  <c r="G184" i="10"/>
  <c r="I183" i="10"/>
  <c r="I182" i="10"/>
  <c r="H181" i="10"/>
  <c r="G181" i="10"/>
  <c r="F181" i="10"/>
  <c r="F184" i="10" s="1"/>
  <c r="E181" i="10"/>
  <c r="E184" i="10" s="1"/>
  <c r="I180" i="10"/>
  <c r="I179" i="10"/>
  <c r="G172" i="10"/>
  <c r="F172" i="10"/>
  <c r="E172" i="10"/>
  <c r="G165" i="10"/>
  <c r="F165" i="10"/>
  <c r="E165" i="10"/>
  <c r="D133" i="10"/>
  <c r="C133" i="10"/>
  <c r="I120" i="10"/>
  <c r="H120" i="10"/>
  <c r="G120" i="10"/>
  <c r="F120" i="10"/>
  <c r="E120" i="10"/>
  <c r="D120" i="10"/>
  <c r="C120" i="10"/>
  <c r="B120" i="10"/>
  <c r="D96" i="10"/>
  <c r="C96" i="10"/>
  <c r="B96" i="10"/>
  <c r="D94" i="10"/>
  <c r="C94" i="10"/>
  <c r="B94" i="10"/>
  <c r="E93" i="10"/>
  <c r="E92" i="10"/>
  <c r="E94" i="10" s="1"/>
  <c r="E91" i="10"/>
  <c r="E88" i="10"/>
  <c r="E87" i="10"/>
  <c r="E86" i="10"/>
  <c r="D85" i="10"/>
  <c r="C85" i="10"/>
  <c r="C89" i="10" s="1"/>
  <c r="C97" i="10" s="1"/>
  <c r="B85" i="10"/>
  <c r="E84" i="10"/>
  <c r="E83" i="10"/>
  <c r="E82" i="10"/>
  <c r="D82" i="10"/>
  <c r="D89" i="10" s="1"/>
  <c r="D97" i="10" s="1"/>
  <c r="C82" i="10"/>
  <c r="B82" i="10"/>
  <c r="E81" i="10"/>
  <c r="C66" i="10"/>
  <c r="C60" i="10"/>
  <c r="C58" i="10" s="1"/>
  <c r="C57" i="10"/>
  <c r="C56" i="10"/>
  <c r="C55" i="10"/>
  <c r="C61" i="10" s="1"/>
  <c r="C54" i="10"/>
  <c r="C51" i="10"/>
  <c r="C49" i="10" s="1"/>
  <c r="C48" i="10"/>
  <c r="C47" i="10"/>
  <c r="C46" i="10"/>
  <c r="C45" i="10"/>
  <c r="H35" i="10"/>
  <c r="G35" i="10"/>
  <c r="F35" i="10"/>
  <c r="C35" i="10"/>
  <c r="B35" i="10"/>
  <c r="H33" i="10"/>
  <c r="G33" i="10"/>
  <c r="F33" i="10"/>
  <c r="E33" i="10"/>
  <c r="D33" i="10"/>
  <c r="C33" i="10"/>
  <c r="B33" i="10"/>
  <c r="I32" i="10"/>
  <c r="I31" i="10"/>
  <c r="I30" i="10"/>
  <c r="I33" i="10" s="1"/>
  <c r="B28" i="10"/>
  <c r="G27" i="10"/>
  <c r="E27" i="10"/>
  <c r="D27" i="10"/>
  <c r="I27" i="10" s="1"/>
  <c r="I25" i="10" s="1"/>
  <c r="I26" i="10"/>
  <c r="G26" i="10"/>
  <c r="E26" i="10"/>
  <c r="H25" i="10"/>
  <c r="G25" i="10"/>
  <c r="F25" i="10"/>
  <c r="E25" i="10"/>
  <c r="E28" i="10" s="1"/>
  <c r="C25" i="10"/>
  <c r="B25" i="10"/>
  <c r="I24" i="10"/>
  <c r="G23" i="10"/>
  <c r="E23" i="10"/>
  <c r="D23" i="10"/>
  <c r="I23" i="10" s="1"/>
  <c r="G22" i="10"/>
  <c r="E22" i="10"/>
  <c r="D22" i="10"/>
  <c r="D21" i="10" s="1"/>
  <c r="H21" i="10"/>
  <c r="H28" i="10" s="1"/>
  <c r="G21" i="10"/>
  <c r="G28" i="10" s="1"/>
  <c r="F21" i="10"/>
  <c r="F28" i="10" s="1"/>
  <c r="F36" i="10" s="1"/>
  <c r="E21" i="10"/>
  <c r="C21" i="10"/>
  <c r="C28" i="10" s="1"/>
  <c r="B21" i="10"/>
  <c r="I20" i="10"/>
  <c r="G20" i="10"/>
  <c r="E20" i="10"/>
  <c r="D20" i="10"/>
  <c r="F18" i="10"/>
  <c r="B18" i="10"/>
  <c r="B36" i="10" s="1"/>
  <c r="I17" i="10"/>
  <c r="G17" i="10"/>
  <c r="E17" i="10"/>
  <c r="D17" i="10"/>
  <c r="I16" i="10"/>
  <c r="I15" i="10" s="1"/>
  <c r="G16" i="10"/>
  <c r="E16" i="10"/>
  <c r="H15" i="10"/>
  <c r="G15" i="10"/>
  <c r="F15" i="10"/>
  <c r="E15" i="10"/>
  <c r="D15" i="10"/>
  <c r="C15" i="10"/>
  <c r="B15" i="10"/>
  <c r="H14" i="10"/>
  <c r="I14" i="10" s="1"/>
  <c r="E14" i="10"/>
  <c r="G13" i="10"/>
  <c r="E13" i="10"/>
  <c r="D13" i="10"/>
  <c r="H12" i="10"/>
  <c r="G12" i="10"/>
  <c r="I12" i="10" s="1"/>
  <c r="E12" i="10"/>
  <c r="H11" i="10"/>
  <c r="H18" i="10" s="1"/>
  <c r="H36" i="10" s="1"/>
  <c r="F11" i="10"/>
  <c r="D11" i="10"/>
  <c r="C11" i="10"/>
  <c r="C18" i="10" s="1"/>
  <c r="C36" i="10" s="1"/>
  <c r="B11" i="10"/>
  <c r="G10" i="10"/>
  <c r="E10" i="10"/>
  <c r="D10" i="10"/>
  <c r="D18" i="10" s="1"/>
  <c r="C436" i="10" l="1"/>
  <c r="C445" i="10" s="1"/>
  <c r="I13" i="10"/>
  <c r="E11" i="10"/>
  <c r="E18" i="10" s="1"/>
  <c r="E36" i="10" s="1"/>
  <c r="E89" i="10"/>
  <c r="E97" i="10" s="1"/>
  <c r="G223" i="10"/>
  <c r="I11" i="10"/>
  <c r="E96" i="10"/>
  <c r="D355" i="10"/>
  <c r="C376" i="10"/>
  <c r="I412" i="10"/>
  <c r="E677" i="10"/>
  <c r="E35" i="10"/>
  <c r="I10" i="10"/>
  <c r="D28" i="10"/>
  <c r="D36" i="10" s="1"/>
  <c r="D35" i="10"/>
  <c r="F677" i="10"/>
  <c r="B89" i="10"/>
  <c r="B97" i="10" s="1"/>
  <c r="G11" i="10"/>
  <c r="G18" i="10" s="1"/>
  <c r="G36" i="10" s="1"/>
  <c r="I22" i="10"/>
  <c r="I21" i="10" s="1"/>
  <c r="I28" i="10" s="1"/>
  <c r="D25" i="10"/>
  <c r="C68" i="10"/>
  <c r="C52" i="10"/>
  <c r="C69" i="10" s="1"/>
  <c r="E85" i="10"/>
  <c r="I181" i="10"/>
  <c r="I184" i="10" s="1"/>
  <c r="I417" i="10"/>
  <c r="I416" i="10"/>
  <c r="D445" i="10"/>
  <c r="I418" i="10" l="1"/>
  <c r="I407" i="10"/>
  <c r="I35" i="10"/>
  <c r="I18" i="10"/>
  <c r="I36" i="10" s="1"/>
  <c r="C4" i="9" l="1"/>
  <c r="C5" i="9"/>
  <c r="C6" i="9"/>
  <c r="C7" i="9"/>
  <c r="E8" i="9"/>
  <c r="C44" i="9"/>
  <c r="C4" i="8"/>
  <c r="C5" i="8"/>
  <c r="C6" i="8"/>
  <c r="C7" i="8"/>
  <c r="E8" i="8"/>
  <c r="C54" i="8"/>
  <c r="E57" i="7"/>
  <c r="I51" i="7"/>
  <c r="A51" i="7"/>
  <c r="I50" i="7"/>
  <c r="B50" i="7"/>
  <c r="A50" i="7"/>
  <c r="I49" i="7"/>
  <c r="C49" i="7"/>
  <c r="A49" i="7"/>
  <c r="I48" i="7"/>
  <c r="C48" i="7"/>
  <c r="A48" i="7"/>
  <c r="I47" i="7"/>
  <c r="C47" i="7"/>
  <c r="A47" i="7"/>
  <c r="I46" i="7"/>
  <c r="C46" i="7"/>
  <c r="A46" i="7"/>
  <c r="I45" i="7"/>
  <c r="C45" i="7"/>
  <c r="A45" i="7"/>
  <c r="I44" i="7"/>
  <c r="C44" i="7"/>
  <c r="A44" i="7"/>
  <c r="I43" i="7"/>
  <c r="C43" i="7"/>
  <c r="A43" i="7"/>
  <c r="I42" i="7"/>
  <c r="B42" i="7"/>
  <c r="A42" i="7"/>
  <c r="I41" i="7"/>
  <c r="C41" i="7"/>
  <c r="A41" i="7"/>
  <c r="I40" i="7"/>
  <c r="C40" i="7"/>
  <c r="A40" i="7"/>
  <c r="I39" i="7"/>
  <c r="C39" i="7"/>
  <c r="A39" i="7"/>
  <c r="I38" i="7"/>
  <c r="C38" i="7"/>
  <c r="A38" i="7"/>
  <c r="I37" i="7"/>
  <c r="C37" i="7"/>
  <c r="A37" i="7"/>
  <c r="I36" i="7"/>
  <c r="B36" i="7"/>
  <c r="A36" i="7"/>
  <c r="J35" i="7"/>
  <c r="I35" i="7"/>
  <c r="C35" i="7"/>
  <c r="A35" i="7"/>
  <c r="J34" i="7"/>
  <c r="I34" i="7"/>
  <c r="C34" i="7"/>
  <c r="A34" i="7"/>
  <c r="L33" i="7"/>
  <c r="I33" i="7"/>
  <c r="C33" i="7"/>
  <c r="A33" i="7"/>
  <c r="L32" i="7"/>
  <c r="I32" i="7"/>
  <c r="C32" i="7"/>
  <c r="A32" i="7"/>
  <c r="K31" i="7"/>
  <c r="I31" i="7"/>
  <c r="B31" i="7"/>
  <c r="A31" i="7"/>
  <c r="K30" i="7"/>
  <c r="I30" i="7"/>
  <c r="A30" i="7"/>
  <c r="K29" i="7"/>
  <c r="I29" i="7"/>
  <c r="B29" i="7"/>
  <c r="A29" i="7"/>
  <c r="K28" i="7"/>
  <c r="I28" i="7"/>
  <c r="C28" i="7"/>
  <c r="A28" i="7"/>
  <c r="K27" i="7"/>
  <c r="I27" i="7"/>
  <c r="C27" i="7"/>
  <c r="A27" i="7"/>
  <c r="K26" i="7"/>
  <c r="I26" i="7"/>
  <c r="C26" i="7"/>
  <c r="A26" i="7"/>
  <c r="K25" i="7"/>
  <c r="I25" i="7"/>
  <c r="B25" i="7"/>
  <c r="A25" i="7"/>
  <c r="K24" i="7"/>
  <c r="I24" i="7"/>
  <c r="B24" i="7"/>
  <c r="A24" i="7"/>
  <c r="J23" i="7"/>
  <c r="I23" i="7"/>
  <c r="C23" i="7"/>
  <c r="A23" i="7"/>
  <c r="J22" i="7"/>
  <c r="I22" i="7"/>
  <c r="C22" i="7"/>
  <c r="A22" i="7"/>
  <c r="I21" i="7"/>
  <c r="D21" i="7"/>
  <c r="A21" i="7"/>
  <c r="I20" i="7"/>
  <c r="D20" i="7"/>
  <c r="A20" i="7"/>
  <c r="I19" i="7"/>
  <c r="D19" i="7"/>
  <c r="A19" i="7"/>
  <c r="J18" i="7"/>
  <c r="I18" i="7"/>
  <c r="D18" i="7"/>
  <c r="A18" i="7"/>
  <c r="J17" i="7"/>
  <c r="I17" i="7"/>
  <c r="D17" i="7"/>
  <c r="A17" i="7"/>
  <c r="K16" i="7"/>
  <c r="I16" i="7"/>
  <c r="D16" i="7"/>
  <c r="A16" i="7"/>
  <c r="K15" i="7"/>
  <c r="I15" i="7"/>
  <c r="C15" i="7"/>
  <c r="A15" i="7"/>
  <c r="J14" i="7"/>
  <c r="I14" i="7"/>
  <c r="B14" i="7"/>
  <c r="A14" i="7"/>
  <c r="J13" i="7"/>
  <c r="I13" i="7"/>
  <c r="B13" i="7"/>
  <c r="A13" i="7"/>
  <c r="I12" i="7"/>
  <c r="A12" i="7"/>
  <c r="M8" i="7"/>
  <c r="F8" i="7"/>
</calcChain>
</file>

<file path=xl/sharedStrings.xml><?xml version="1.0" encoding="utf-8"?>
<sst xmlns="http://schemas.openxmlformats.org/spreadsheetml/2006/main" count="842" uniqueCount="573">
  <si>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</si>
  <si>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</si>
  <si>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</si>
  <si>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</si>
  <si>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</si>
  <si>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</si>
  <si>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</si>
  <si>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</si>
  <si>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</si>
  <si>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</si>
  <si>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31.12.2022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</si>
  <si>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</si>
  <si>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</si>
  <si>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</si>
  <si>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</si>
  <si>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</si>
  <si>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</si>
  <si>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</si>
  <si>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</si>
  <si>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</si>
  <si>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</si>
  <si>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</si>
  <si>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</si>
  <si>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2023.04.03</t>
  </si>
  <si>
    <t>Miasto Stołeczne Warszawa</t>
  </si>
  <si>
    <t>ul. Plac Bankowy 3/5</t>
  </si>
  <si>
    <t>00-950 Warszawa</t>
  </si>
  <si>
    <t>tel. 227788200</t>
  </si>
  <si>
    <t>000671237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</si>
  <si>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</si>
  <si>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</si>
  <si>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</si>
  <si>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</si>
  <si>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</si>
  <si>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</si>
  <si>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</si>
  <si>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</si>
  <si>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</si>
  <si>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</si>
  <si>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</si>
  <si>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</si>
  <si>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</si>
  <si>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</si>
  <si>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</si>
  <si>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</si>
  <si>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</si>
  <si>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</si>
  <si>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</si>
  <si>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</si>
  <si>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</si>
  <si>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</si>
  <si>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</si>
  <si>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</si>
  <si>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</si>
  <si>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</si>
  <si>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</si>
  <si>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</si>
  <si>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</si>
  <si>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</si>
  <si>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</si>
  <si>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</si>
  <si>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</si>
  <si>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</si>
  <si>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</si>
  <si>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</si>
  <si>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</si>
  <si>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</si>
  <si>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</si>
  <si>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</si>
  <si>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</si>
  <si>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</si>
  <si>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</si>
  <si>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</si>
  <si>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</si>
  <si>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</si>
  <si>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</si>
  <si>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</si>
  <si>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</si>
  <si>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</si>
  <si>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</si>
  <si>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</si>
  <si>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</si>
  <si>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</si>
  <si>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</si>
  <si>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</si>
  <si>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</si>
  <si>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</si>
  <si>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</si>
  <si>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</si>
  <si>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</si>
  <si>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</si>
  <si>
    <t>Informacje uzupełniające istotne dla oceny rzetelności i przejrzystości sytuacji finansowej:</t>
  </si>
  <si>
    <t>L. Zysk (strata) netto (I-J-K)</t>
  </si>
  <si>
    <t>K. Pozostałe obowiązkowe zmniejszenia zysku (zwiększenia straty)</t>
  </si>
  <si>
    <t>J. Podatek dochodowy</t>
  </si>
  <si>
    <t>I. Zysk (strata) brutto (F+G-H)</t>
  </si>
  <si>
    <t>II. Inne</t>
  </si>
  <si>
    <t>I. Odsetki</t>
  </si>
  <si>
    <t>H. Koszty finansowe</t>
  </si>
  <si>
    <t>III. Inne</t>
  </si>
  <si>
    <t>II. Odsetki</t>
  </si>
  <si>
    <t>I. Dywidendy i udziały w zyskach</t>
  </si>
  <si>
    <t>G. Przychody finansowe</t>
  </si>
  <si>
    <t>F. Zysk (strata) z działalności operacyjnej (C+D-E)</t>
  </si>
  <si>
    <t>II. Pozostałe koszty operacyjne</t>
  </si>
  <si>
    <t>I. Koszty inwestycji finansowanych ze środków własnych samorządowych zakładów budżetowych i dochodów jednostek budżetowych gromadzonych na wydzielonym rachunku</t>
  </si>
  <si>
    <t>E. Pozostałe koszty operacyjne</t>
  </si>
  <si>
    <t>III. Inne przychody operacyjne</t>
  </si>
  <si>
    <t>II. Dotacje</t>
  </si>
  <si>
    <t>I. Zysk ze zbycia niefinansowych aktywów trwałych</t>
  </si>
  <si>
    <t>D. Pozostałe przychody operacyjne</t>
  </si>
  <si>
    <t>C. Zysk (strata) z działalności podstawowej (A-B)</t>
  </si>
  <si>
    <t>X. Pozostałe obciążenia</t>
  </si>
  <si>
    <t>IX. Inne świadczenia finansowane z budżetu</t>
  </si>
  <si>
    <t>VIII. Wartość sprzedanych towarów i materiałów</t>
  </si>
  <si>
    <t>VII. Pozostałe koszty rodzajowe</t>
  </si>
  <si>
    <t>VI. Ubezpieczenia społeczne i inne świadczenia dla pracowników</t>
  </si>
  <si>
    <t>V. Wynagrodzenia</t>
  </si>
  <si>
    <t>IV. Podatki i opłaty</t>
  </si>
  <si>
    <t>III. Usługi obce</t>
  </si>
  <si>
    <t>II. Zużycie materiałów i energii</t>
  </si>
  <si>
    <t>I. Amortyzacja</t>
  </si>
  <si>
    <t>B. Koszty działalności operacyjnej</t>
  </si>
  <si>
    <t>VI. Przychody z tytułu dochodów budżetowych</t>
  </si>
  <si>
    <t>V. Dotacje na finansowanie działalności podstawowej</t>
  </si>
  <si>
    <t>IV. Przychody netto ze sprzedaży towarów i materiałów</t>
  </si>
  <si>
    <t>III. Koszt wytworzenia produktów na własne potrzeby jednostki</t>
  </si>
  <si>
    <t>II. Zmiana stanu produktów (zwiększenie - wartość dodatnia, zmniejszenie - wartość ujemna)</t>
  </si>
  <si>
    <t>I. Przychody netto ze sprzedaży produktów</t>
  </si>
  <si>
    <t>A. Przychody netto z podstawowej działalności operacyjnej</t>
  </si>
  <si>
    <t>Stan na koniec roku bieżącego</t>
  </si>
  <si>
    <t>Stan na koniec roku poprzedniego</t>
  </si>
  <si>
    <t>IV. Fundusz (II+,-III)</t>
  </si>
  <si>
    <t>3. Nadwyżka środków obrotowych</t>
  </si>
  <si>
    <t>III. Wynik finansowy netto za rok bieżący (+,-)</t>
  </si>
  <si>
    <t>II. Fundusz jednostki na koniec okresu (BZ)</t>
  </si>
  <si>
    <t>2.9. Inne zmniejszenia</t>
  </si>
  <si>
    <t>2.8. Aktywa przekazane w ramach centralnego zaopatrzenia</t>
  </si>
  <si>
    <t>2.7. Pasywa przejęte od zlikwidowanych lub połączonych jednostek</t>
  </si>
  <si>
    <t>2.6. Wartość sprzedanych i nieodpłatnie przekazanych środków trwałych i środków trwałych w budowie oraz wartości niematerialnych i prawnych</t>
  </si>
  <si>
    <t>2.5. Aktualizacja środków trwałych</t>
  </si>
  <si>
    <t>2.4. Dotacje i środki na inwestycje</t>
  </si>
  <si>
    <t>2.3. Rozliczenie wyniku finansowego i środków obrotowych za rok ubiegły</t>
  </si>
  <si>
    <t>2.2. Zrealizowane dochody budżetowe</t>
  </si>
  <si>
    <t>2.1. Strata za rok ubiegły</t>
  </si>
  <si>
    <t>2. Zmniejszenia funduszu jednostki (z tytułu)</t>
  </si>
  <si>
    <t>1.10. Inne zwiększenia</t>
  </si>
  <si>
    <t>1.9. Pozostałe odpisy z wyniku finansowego za rok bieżący</t>
  </si>
  <si>
    <t>1.8. Aktywa otrzymane w ramach centralnego zaopatrzenia</t>
  </si>
  <si>
    <t>1.7. Aktywa przejęte od zlikwidowanych lub połączonych jednostek</t>
  </si>
  <si>
    <t>1.6. Nieodpłatnie otrzymane środki trwałe i środki trwałe w budowie oraz wartości niematerialne i prawne</t>
  </si>
  <si>
    <t>1.5. Aktualizacja wyceny środków trwałych</t>
  </si>
  <si>
    <t>1.4. Środki na inwestycje</t>
  </si>
  <si>
    <t>1.3. Zrealizowane płatności ze środków europejskich</t>
  </si>
  <si>
    <t>1.2. Zrealizowane wydatki budżetowe</t>
  </si>
  <si>
    <t>1.1. Zysk bilansowy za rok ubiegły</t>
  </si>
  <si>
    <t>1. Zwiększenia funduszu (z tytułu)</t>
  </si>
  <si>
    <t>I. Fundusz jednostki na początek okresu (BO)</t>
  </si>
  <si>
    <t>Zbiorczo</t>
  </si>
  <si>
    <t xml:space="preserve">II.1.1.a. Rzeczowy majątek trwały - zmiany w ciągu roku obrotowego </t>
  </si>
  <si>
    <t>ŚRODKI TRWAŁE</t>
  </si>
  <si>
    <t>Rzeczowy majątek trwały</t>
  </si>
  <si>
    <t>Grunty</t>
  </si>
  <si>
    <t>w tym: Grunty stanowiące własność jednostki samorządu terytorialnego,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</si>
  <si>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</si>
  <si>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</si>
  <si>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</si>
  <si>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</si>
  <si>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 (inwestycje) oraz zaliczki na poczet inwestycji</t>
  </si>
  <si>
    <t>RAZEM</t>
  </si>
  <si>
    <t>Wartość początkowa</t>
  </si>
  <si>
    <t>Zwiększenia, w tym:</t>
  </si>
  <si>
    <t>Nabycie</t>
  </si>
  <si>
    <t>Inne</t>
  </si>
  <si>
    <t>Przemieszczenia</t>
  </si>
  <si>
    <t>Zmniejszenia, w tym:</t>
  </si>
  <si>
    <t>Likwidacja i sprzedaż</t>
  </si>
  <si>
    <t>Umorzenie</t>
  </si>
  <si>
    <t>Amortyzacja okresu</t>
  </si>
  <si>
    <t>Odpisy aktualizujące</t>
  </si>
  <si>
    <t>Zwiększenia</t>
  </si>
  <si>
    <t>Zmniejszenia</t>
  </si>
  <si>
    <t>Wartość netto</t>
  </si>
  <si>
    <t xml:space="preserve">II.1.1.b. Wartości niematerialne i prawne  - zmiany w ciągu roku obrotowego </t>
  </si>
  <si>
    <t>WARTOŚCI NIEMATERIALNE I PRAWNE</t>
  </si>
  <si>
    <t>Wartości niematerialne i prawne ogółem</t>
  </si>
  <si>
    <t xml:space="preserve">II.1.1.c. Informacja o zasobach dóbr kultury (zabytkach) </t>
  </si>
  <si>
    <t>Wyszczególnienie</t>
  </si>
  <si>
    <t>Zabytki ruchome (w szczególności: dzieła sztuk plastycznych, rzemiosła artystycznego, numizmaty, pamiątki historyczne, materiały biblioteczne, instrumenty muzyczne, wytwory sztuki ludowej)</t>
  </si>
  <si>
    <t>Zabytki nieruchome (w szczególności: dzieła architektury i budownictwa, pomniki, tablice pamiątkowe, cmentarze, parki i ogrody, obiekty techniki)</t>
  </si>
  <si>
    <t>Zabytki archeologiczne (w szczególności: pozostałości terenowe pradziejowego i historycznego osadnictwa, kurhany, relikty działalności gospodarczej, religijnej i artystycznej)</t>
  </si>
  <si>
    <t>Ogółem</t>
  </si>
  <si>
    <t>Wartość początkowa na początek roku</t>
  </si>
  <si>
    <t>1. Zakup</t>
  </si>
  <si>
    <t>2. Inne</t>
  </si>
  <si>
    <t>1. Sprzedaż</t>
  </si>
  <si>
    <t xml:space="preserve">2. Przekazanie </t>
  </si>
  <si>
    <t>3. Inne (likwidacja)</t>
  </si>
  <si>
    <t xml:space="preserve">Wartość początkowa na koniec roku </t>
  </si>
  <si>
    <t xml:space="preserve">Odpisy aktualizujące </t>
  </si>
  <si>
    <t>Odpisy na początek roku</t>
  </si>
  <si>
    <t>Odpisy na koniec roku</t>
  </si>
  <si>
    <t xml:space="preserve">II.1.2. Aktualna wartość rynkowa środków trwałych, o ile jednostka dysponuje takimi informacjami </t>
  </si>
  <si>
    <t>Treść</t>
  </si>
  <si>
    <t xml:space="preserve">Środki trwałe </t>
  </si>
  <si>
    <t>w tym:</t>
  </si>
  <si>
    <t>Dobra kultury</t>
  </si>
  <si>
    <t xml:space="preserve"> II.1.3. Odpisy aktualizujące wartość długoterminowych aktywów</t>
  </si>
  <si>
    <t>Długoterminowe aktywa niefinansowe</t>
  </si>
  <si>
    <t>Długoterminowe aktywa finansowe</t>
  </si>
  <si>
    <t>Wartości niematerialne i prawne</t>
  </si>
  <si>
    <t>Rzeczowe aktywa trwałe</t>
  </si>
  <si>
    <t>Należności długoterminowe</t>
  </si>
  <si>
    <t>Nieruchomości inwestycyjne</t>
  </si>
  <si>
    <t>Wartość mienia zlikwidowanych jednostek</t>
  </si>
  <si>
    <t>Akcje i udziały</t>
  </si>
  <si>
    <t>Inne  papiery wartościowe</t>
  </si>
  <si>
    <t>Inne długoterminowe aktywa finansowe</t>
  </si>
  <si>
    <t>Kwota dokonanych w trakcie roku obrotowego odpisów aktualizujących</t>
  </si>
  <si>
    <t>Kwota zmniejszeń odpisów aktualizujących w trakcie roku obrotowego</t>
  </si>
  <si>
    <t xml:space="preserve">II. 1.4. Grunty użytkowane wieczyście </t>
  </si>
  <si>
    <t>Wartość gruntów użytkowanych wieczyście</t>
  </si>
  <si>
    <t xml:space="preserve">II.1.5.Wartość nieamortyzowanych lub nieumarzanych przez jednostkę środków trwałych, używanych na podstawie umów najmu, dzierżawy i innych umów, w tym z tytułu umów leasingu </t>
  </si>
  <si>
    <t>Wartość nieamortyzowanych lub nieumarzanych przez jednostkę środków trwałych, używanych na podstawie umów najmu, dzierżawy i innych umów, w tym z tytułu umów leasingu (ewidencja pozabilansowa)</t>
  </si>
  <si>
    <t>II.1.6. Liczba i wartość posiadanych akcji i udziałów</t>
  </si>
  <si>
    <t>Liczba udziałów / akcji</t>
  </si>
  <si>
    <t>Udział w kapitale własnym (%)</t>
  </si>
  <si>
    <t>Wartość brutto udziałów/ akcji</t>
  </si>
  <si>
    <t>Odpis</t>
  </si>
  <si>
    <t>Wartość bilansowa udziałów/akcji</t>
  </si>
  <si>
    <t>Zysk/(strata) netto za rok zakończony dnia 31 grudnia bieżącego roku</t>
  </si>
  <si>
    <t>Kapitały własne na dzień 31 grudnia bieżącego roku</t>
  </si>
  <si>
    <t>Nazwa podmiotu</t>
  </si>
  <si>
    <t>1.</t>
  </si>
  <si>
    <t>2.</t>
  </si>
  <si>
    <t>…</t>
  </si>
  <si>
    <t>Razem</t>
  </si>
  <si>
    <t>Zysk/(strata) netto za rok zakończony dnia 31 grudnia poprzedniego roku</t>
  </si>
  <si>
    <t>Kapitały własne na dzień 31 grudnia poprzedniego roku</t>
  </si>
  <si>
    <r>
      <t xml:space="preserve">Stan na </t>
    </r>
    <r>
      <rPr>
        <b/>
        <strike/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początek roku</t>
    </r>
  </si>
  <si>
    <t xml:space="preserve">II.1.7. Odpisy aktualizujące wartość należności </t>
  </si>
  <si>
    <t>Wyszczególnienie odpisów z tytułu</t>
  </si>
  <si>
    <t>Zmiany stanu odpisów w ciągu roku obrotowego</t>
  </si>
  <si>
    <t>Wykorzystanie *</t>
  </si>
  <si>
    <t>Rozwiązanie **</t>
  </si>
  <si>
    <t>w tym: należności finansowe (pożyczki zagrożone)</t>
  </si>
  <si>
    <t>2</t>
  </si>
  <si>
    <t>Należności krótkoterminowe</t>
  </si>
  <si>
    <t>3</t>
  </si>
  <si>
    <t>Należności alimentacyjne</t>
  </si>
  <si>
    <t>Razem:</t>
  </si>
  <si>
    <r>
      <t xml:space="preserve">* </t>
    </r>
    <r>
      <rPr>
        <b/>
        <u/>
        <sz val="9"/>
        <rFont val="Book Antiqua"/>
        <family val="1"/>
        <charset val="238"/>
      </rPr>
      <t>Wykorzystanie odpisu</t>
    </r>
    <r>
      <rPr>
        <sz val="9"/>
        <rFont val="Book Antiqua"/>
        <family val="1"/>
        <charset val="238"/>
      </rPr>
      <t xml:space="preserve"> następuje, gdy należność objęta odpisem zostanie umorzona, przedawni się lub zostanie uznana za nieściągalną (art 35b ust 3 UoR).</t>
    </r>
  </si>
  <si>
    <r>
      <t xml:space="preserve">** </t>
    </r>
    <r>
      <rPr>
        <b/>
        <u/>
        <sz val="9"/>
        <rFont val="Book Antiqua"/>
        <family val="1"/>
        <charset val="238"/>
      </rPr>
      <t>Rozwiązanie odpisu</t>
    </r>
    <r>
      <rPr>
        <sz val="9"/>
        <rFont val="Book Antiqua"/>
        <family val="1"/>
        <charset val="238"/>
      </rPr>
      <t xml:space="preserve"> następuje, gdy ustanie przyczyna, dla której dokonano odpis aktualizujący (art 35c UoR) - nastąpiła zapłata lub utworzony odpis stał się zbędny.</t>
    </r>
  </si>
  <si>
    <t xml:space="preserve">II.1.8. Rezerwy na zobowiązania - zmiany w ciągu roku obrotowego </t>
  </si>
  <si>
    <t>Kategoria</t>
  </si>
  <si>
    <t xml:space="preserve">Stan na początek roku </t>
  </si>
  <si>
    <t>Utworzone</t>
  </si>
  <si>
    <t>Wykorzystane *</t>
  </si>
  <si>
    <t>Rozwiązane **</t>
  </si>
  <si>
    <t xml:space="preserve">Stan na koniec roku </t>
  </si>
  <si>
    <t>Rezerwa na straty z tytułu udzielonych gwarancji i poręczeń</t>
  </si>
  <si>
    <t>Rezerwy na odszkodowania z tytułu naruszenia zasady pierwszeństwa</t>
  </si>
  <si>
    <t xml:space="preserve">Rezerwy za grunty wydzielone pod drogi </t>
  </si>
  <si>
    <t xml:space="preserve">Rezerwy za wywłaszczenie nieruchomości  </t>
  </si>
  <si>
    <r>
      <t xml:space="preserve">Rezerwy na odszkodowania za nieruchomości warszawskie </t>
    </r>
    <r>
      <rPr>
        <sz val="10"/>
        <rFont val="Times New Roman"/>
        <family val="1"/>
        <charset val="238"/>
      </rPr>
      <t xml:space="preserve">(DEKRET BIERUTA z dnia 26 października 1945r.) </t>
    </r>
    <r>
      <rPr>
        <b/>
        <sz val="10"/>
        <rFont val="Book Antiqua"/>
        <family val="1"/>
        <charset val="238"/>
      </rPr>
      <t/>
    </r>
  </si>
  <si>
    <t xml:space="preserve">Rezerwy na odszkodowania związane z uchwaleniem planu miejscowego zagospodarowania </t>
  </si>
  <si>
    <t xml:space="preserve">Rezerwy za grunty zajęte pod drogi </t>
  </si>
  <si>
    <r>
      <t>Rezerwy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</si>
  <si>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Rezerwy na odszkodowania z tytułu bezumownego korzystania z nieruchomości</t>
  </si>
  <si>
    <t>Inne rezerwy, w tym :</t>
  </si>
  <si>
    <t>o zasiedzenie</t>
  </si>
  <si>
    <t>z tyt. zwrotu nieruchomości</t>
  </si>
  <si>
    <t>za niedostarczenie lokalu socjalnego</t>
  </si>
  <si>
    <t>odszkod. z tytułu decyzji sprzedażowych lokali oraz z tytułu utraty wartości sprzedanych lokali, zapłaty za wykup lokalu użytkowego</t>
  </si>
  <si>
    <t>z tyt. wypadku (szkoda komunikacyjna, osobowa)</t>
  </si>
  <si>
    <t>z tyt. odmowy wydania zezwolenia</t>
  </si>
  <si>
    <t>z tyt. poniesionych nakładów</t>
  </si>
  <si>
    <t>z tyt. wydania decyzji z naruszeniem prawa lub nieważności decyzji</t>
  </si>
  <si>
    <t>z tyt. utraty praw własności</t>
  </si>
  <si>
    <t>z tyt. przewlekłości postępowania sądowego</t>
  </si>
  <si>
    <t>z tyt. zbycia wywłaszczonej nieruchomości</t>
  </si>
  <si>
    <t>kary umowne</t>
  </si>
  <si>
    <t>za użytkowanie wieczyste</t>
  </si>
  <si>
    <t>odszkodowanie za naruszenie dóbr osobistych</t>
  </si>
  <si>
    <t>roszczenia pracownicze z tyt. rozwiązania umowy</t>
  </si>
  <si>
    <t>odszkodowanie za szkodę wyrządzoną, nie wykonanie prawa pierwokupu</t>
  </si>
  <si>
    <t>odszk. o unieważnienie umowy, przedłużenie okresu umowy, rozwiązanie umowy</t>
  </si>
  <si>
    <t>odszkod. z tyt. umowy dzierżawy</t>
  </si>
  <si>
    <t>odszkod. z tytułu utraty wartości nieruchomości</t>
  </si>
  <si>
    <t>pozostałe</t>
  </si>
  <si>
    <t>RAZEM:</t>
  </si>
  <si>
    <t xml:space="preserve">II.1.9. Zobowiązania długoterminowe według zapadalności </t>
  </si>
  <si>
    <t>Zobowiązania finansowe</t>
  </si>
  <si>
    <t>·            powyżej 1 roku do 3 lat</t>
  </si>
  <si>
    <t>·            powyżej 3 do 5 lat</t>
  </si>
  <si>
    <t>·            powyżej 5 lat</t>
  </si>
  <si>
    <t>Pozostałe zobowiązania długoterminowe wobec jednostek powiązanych</t>
  </si>
  <si>
    <t>Pozostałe zobowiązania długoterminowe  wobec pozostałych jednostek</t>
  </si>
  <si>
    <t xml:space="preserve">RAZEM:                                    </t>
  </si>
  <si>
    <t xml:space="preserve">II.1.10. Kwota zobowiązań w sytuacji gdy jednostka  kwalifikuje umowy leasingu  zgodnie z przepisami podatkowymi (leasing operacyjny), a wg przepisów o rachunkowości byłby to leasing finansowy lub zwrotny </t>
  </si>
  <si>
    <t>Tytuł zobowiązania</t>
  </si>
  <si>
    <t>Zobowiązania z tytułu leasingu finansowego</t>
  </si>
  <si>
    <t>Zobowiązania z tytułu leasingu zwrotnego</t>
  </si>
  <si>
    <t>II.1.11. Zobowiązania zabezpieczone na majątku jednostki</t>
  </si>
  <si>
    <t>Rodzaj (forma) zabezpieczenia</t>
  </si>
  <si>
    <t>Kwota</t>
  </si>
  <si>
    <t>w tym na aktywach</t>
  </si>
  <si>
    <t>zobowiązania</t>
  </si>
  <si>
    <t>zabezpieczenia</t>
  </si>
  <si>
    <t>trwałych</t>
  </si>
  <si>
    <t>obrotowych</t>
  </si>
  <si>
    <t>Stan na początek roku:</t>
  </si>
  <si>
    <t>Hipoteka</t>
  </si>
  <si>
    <t>Zastaw (w tym rejestrowy lub skarbowy)</t>
  </si>
  <si>
    <t>Weksel</t>
  </si>
  <si>
    <t>Inne, w tym:</t>
  </si>
  <si>
    <t>Stan na koniec  roku:</t>
  </si>
  <si>
    <t xml:space="preserve">II.1.12.a. Pozabilansowe zabezpieczenia, w tym również udzielone przez jednostkę gwarancje i poręczenia, także wekslowe </t>
  </si>
  <si>
    <t>Tytuł</t>
  </si>
  <si>
    <t>Opis charakteru zobowiązania warunkowego, w tym czy zabezpieczone na majątku jednostki</t>
  </si>
  <si>
    <t>Zabezpieczenia w postaci weksli</t>
  </si>
  <si>
    <r>
      <t>Poręczenia</t>
    </r>
    <r>
      <rPr>
        <sz val="10"/>
        <color indexed="8"/>
        <rFont val="Times New Roman"/>
        <family val="1"/>
        <charset val="238"/>
      </rPr>
      <t>, w tym:</t>
    </r>
  </si>
  <si>
    <t>utworzone rezerwy bilansowe</t>
  </si>
  <si>
    <t>Gwarancje</t>
  </si>
  <si>
    <t xml:space="preserve">Kaucje i wadia </t>
  </si>
  <si>
    <t xml:space="preserve">Nieuznane roszczenia wierzycieli </t>
  </si>
  <si>
    <t>Z tytułu zawartej, lecz jeszcze niewykonanej umowy</t>
  </si>
  <si>
    <t>Umowy wsparcia</t>
  </si>
  <si>
    <t xml:space="preserve">II.1.12.b. Wykaz spraw spornych z tytułu zobowiązań warunkowych </t>
  </si>
  <si>
    <t xml:space="preserve"> na odszkodowania z tytułu naruszenia zasady pierwszeństwa</t>
  </si>
  <si>
    <t xml:space="preserve">za grunty wydzielone pod drogi </t>
  </si>
  <si>
    <t xml:space="preserve"> za wywłaszczenie nieruchomości  </t>
  </si>
  <si>
    <r>
      <t xml:space="preserve">na odszkodowania za nieruchomości warszawskie </t>
    </r>
    <r>
      <rPr>
        <sz val="10"/>
        <rFont val="Times New Roman"/>
        <family val="1"/>
        <charset val="238"/>
      </rPr>
      <t>(DEKRET BIERUTA z dnia 26 października 1945r.)</t>
    </r>
  </si>
  <si>
    <t xml:space="preserve">na odszkodowania związane z uchwaleniem planu miejscowego zagospodarowania </t>
  </si>
  <si>
    <t xml:space="preserve"> za grunty zajęte pod drogi</t>
  </si>
  <si>
    <r>
      <t xml:space="preserve">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</si>
  <si>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na odszkodowania z tytułu bezumownego korzystania z nieruchomości</t>
  </si>
  <si>
    <t>Inne sprawy sporne, w tym:</t>
  </si>
  <si>
    <t xml:space="preserve">II.1.13.a. Rozliczenia międzyokresowe czynne </t>
  </si>
  <si>
    <t>Rozliczenia międzyokresowe czynne</t>
  </si>
  <si>
    <t>Razem długoterminowe</t>
  </si>
  <si>
    <t>Czynne rozliczenia międzyokresowe kosztów stanowiące różnicę między wartością otrzymanych finansowych składników aktywów a zobowiązaniem zapłaty za nie</t>
  </si>
  <si>
    <t>Druki komunikacyjne i tablice rejestracyjne</t>
  </si>
  <si>
    <t>Koszty konserwacji i remontów</t>
  </si>
  <si>
    <t>Koszty mediów, dystrybucja energii (dot. oświetlenia ulic, sygnalizacji świetlnej,..)</t>
  </si>
  <si>
    <t>Licencje, opłaty serwisowe, wsparcie techniczne (programy komputerowe)</t>
  </si>
  <si>
    <t>Abonamenty</t>
  </si>
  <si>
    <t>Ubezpieczenia</t>
  </si>
  <si>
    <t>Prenumeraty, publikatory aktów prawnych</t>
  </si>
  <si>
    <t xml:space="preserve">Najem lokali </t>
  </si>
  <si>
    <t>Razem krótkoterminowe</t>
  </si>
  <si>
    <t xml:space="preserve">Inne </t>
  </si>
  <si>
    <t xml:space="preserve">II.1.13.b. Rozliczenia międzyokresowe przychodów i rozliczenia międzyokresowe bierne </t>
  </si>
  <si>
    <t>Rozliczenia międzyokresowe</t>
  </si>
  <si>
    <t>Rozliczenia międzyokresowe przychodów, w tym:</t>
  </si>
  <si>
    <t>przychody za zajęcie pasa drogowego</t>
  </si>
  <si>
    <t>przychody z tyt. użytkowania wieczystego</t>
  </si>
  <si>
    <t>przychody z tyt. przekształcenia użytkowania wieczystego w prawo własności</t>
  </si>
  <si>
    <t>wykup lokali, budynków</t>
  </si>
  <si>
    <t>sprzedaż lokali mieszkaniowych, użytkowych</t>
  </si>
  <si>
    <t xml:space="preserve">wpłaty z ZUS za  pensjonariuszy </t>
  </si>
  <si>
    <t>Rozliczenia międzyokresowe kosztów bierne</t>
  </si>
  <si>
    <t>naprawy gwarancyjne</t>
  </si>
  <si>
    <t xml:space="preserve">usługi wykonane a niezafakturowane </t>
  </si>
  <si>
    <t>w tym: koszty mediów</t>
  </si>
  <si>
    <t>II.1.14. Łączna kwota otrzymanych przez jednostkę gwarancji i poręczeń niewykazanych w bilansie</t>
  </si>
  <si>
    <t>Otrzymane poręczenia i gwarancje</t>
  </si>
  <si>
    <t>II.1.15. Informacja o kwocie wypłaconych środków pieniężnych na świadczenia pracownicze*</t>
  </si>
  <si>
    <t>Kwota wypłaty
 w roku poprzednim</t>
  </si>
  <si>
    <t>Kwota wypłaty
 w roku bieżącym</t>
  </si>
  <si>
    <t>Świadczenia pracownicze</t>
  </si>
  <si>
    <t>* płatności wynikające z obowiązku wykonania świadczeń na rzecz pracowników (odprawy emerytalne, odprawy pośmiertne, ekwiwalent za urlop, nagrody jubileuszowe)</t>
  </si>
  <si>
    <t>II.1.16. Inne informacje</t>
  </si>
  <si>
    <t>II.1.16.a. Inwestycje finansowe długoterminowe i krótkoterminowe - zmiany w ciągu roku obrotowego</t>
  </si>
  <si>
    <t>Aktywa finansowe</t>
  </si>
  <si>
    <t xml:space="preserve">Długoterminowe aktywa finansowe </t>
  </si>
  <si>
    <t xml:space="preserve">Krótkoterminowe aktywa finansowe </t>
  </si>
  <si>
    <t xml:space="preserve">Akcje i udziały </t>
  </si>
  <si>
    <t>Inne papiery wartościowe</t>
  </si>
  <si>
    <t>Środki trwałe będące w użytkowaniu przez Spółkę do czasu wniesienia ich aportem do Spółki</t>
  </si>
  <si>
    <t xml:space="preserve">Inne papiery wartościowe  </t>
  </si>
  <si>
    <t>Inne krótkoterminowe aktywa finansowe</t>
  </si>
  <si>
    <t>-  przeszacowanie</t>
  </si>
  <si>
    <t>-  nabycie</t>
  </si>
  <si>
    <t>-  przeniesienie</t>
  </si>
  <si>
    <t>-  przeszacowanie</t>
  </si>
  <si>
    <t>-  sprzedaż</t>
  </si>
  <si>
    <t>-  likwidacja</t>
  </si>
  <si>
    <t xml:space="preserve">-  przeniesienie </t>
  </si>
  <si>
    <t>Wartośc początkowa na koniec roku</t>
  </si>
  <si>
    <t>Odpisy z tytułu trwałej utraty wartości na początek roku</t>
  </si>
  <si>
    <t>Odpisy z tytułu trwałej utraty wartości na koniec roku</t>
  </si>
  <si>
    <t>Wartość netto na początek roku</t>
  </si>
  <si>
    <t>Wartość netto na koniec roku</t>
  </si>
  <si>
    <t xml:space="preserve">II.1.16.b. Należności krótkoterminowe netto </t>
  </si>
  <si>
    <t>Należności z tytułu dostaw i usług</t>
  </si>
  <si>
    <t>Należności od budżetów</t>
  </si>
  <si>
    <t>Należności z tytułu ubezpieczeń i innych świadczeń</t>
  </si>
  <si>
    <t>Pozostałe należności, w tym:</t>
  </si>
  <si>
    <t xml:space="preserve">należności dochodzone na drodze sądowej (wartość netto) </t>
  </si>
  <si>
    <t>wartość brutto</t>
  </si>
  <si>
    <t>odpis aktualizujący wartość należności dochodzonych 
na drodze sądowej</t>
  </si>
  <si>
    <t>z tytułu pożyczek mieszkaniowych.</t>
  </si>
  <si>
    <t>dochody budżetowe</t>
  </si>
  <si>
    <t>wadia i kaucje</t>
  </si>
  <si>
    <t>Rozliczenia z tytułu środków na wydatki budżetowe i z tytułu dochodów budżetowych</t>
  </si>
  <si>
    <t>II.2.1. Odpisy aktualizujące wartość zapasów</t>
  </si>
  <si>
    <t>Odpisy aktualizujące wartość zapasów na dzień bilansowy wynoszą:</t>
  </si>
  <si>
    <t>II.2.2. Koszt wytworzenia środków trwałych w budowie poniesiony w okresie</t>
  </si>
  <si>
    <t>( środki trwałe wytworzone siłami własnymi )</t>
  </si>
  <si>
    <t>Rok poprzedni</t>
  </si>
  <si>
    <t>Rok bieżący</t>
  </si>
  <si>
    <t>Środki trwałe oddane do użytkowania na dzień bilansowy:</t>
  </si>
  <si>
    <t>Środki trwałe w budowie na dzień bilansowy:</t>
  </si>
  <si>
    <t xml:space="preserve">w tym: </t>
  </si>
  <si>
    <t>skapitalizowane odsetki</t>
  </si>
  <si>
    <t>skapitalizowane różnice kursowe</t>
  </si>
  <si>
    <t>II.2.3. Przychody lub koszty o nadzwyczajnej wartości lub które wystąpiły incydentalnie</t>
  </si>
  <si>
    <t>Obroty roku poprzedniego</t>
  </si>
  <si>
    <t>Obroty roku bieżącego</t>
  </si>
  <si>
    <t>Przychody</t>
  </si>
  <si>
    <t xml:space="preserve">o nadzwyczajnej wartości </t>
  </si>
  <si>
    <t>które wystąpiły incydentalnie</t>
  </si>
  <si>
    <t>zwolnienia z ZUS w ramach tarczy antykryzysowej</t>
  </si>
  <si>
    <t>Koszty</t>
  </si>
  <si>
    <t>koszty przeciwdziałania i usuwania skutków pandemii COVID -19</t>
  </si>
  <si>
    <t>koszty związane z rosyjską agresją na Ukrainę , w tym koszty udzielonej pomocy</t>
  </si>
  <si>
    <t>koszty UNICEF</t>
  </si>
  <si>
    <t>2.4. Informacja o kwocie należności z tytułu podatków realizowanych przez organy podatkowe podległe ministrowi właściwemu do spraw finansów publicznych wykazywanych w sprawozdaniu z wykonania planu dochodów budżetowych</t>
  </si>
  <si>
    <t>Kwota należności z tytułu podatków realizowanych przez organy podatkowe podległe ministrowi własciwemu do spraw finansów publicznych wykazywanych w sprawozdaniu z wykonania planu dochodów budżetowych</t>
  </si>
  <si>
    <t>II.2.5. Inne informacje</t>
  </si>
  <si>
    <t xml:space="preserve">II.2.5.a. Struktura przychodów </t>
  </si>
  <si>
    <t>Struktura przychodów (RZiS)</t>
  </si>
  <si>
    <r>
      <t xml:space="preserve">Przychody netto ze sprzedaży produktów </t>
    </r>
    <r>
      <rPr>
        <sz val="9"/>
        <rFont val="Times New Roman"/>
        <family val="1"/>
        <charset val="238"/>
      </rPr>
      <t>w tym:</t>
    </r>
  </si>
  <si>
    <t>przychody z najmu i dzierżawy mienia związane z działalnością statutową</t>
  </si>
  <si>
    <t>opłaty za zarząd i użytkowanie wieczyste</t>
  </si>
  <si>
    <t>przychody z tyt. opłaty za bezumowne korzystanie z gruntu</t>
  </si>
  <si>
    <t>przychody z tyt. opłat za żywienie związane z działalnością statutową</t>
  </si>
  <si>
    <t>sprzedaż usług</t>
  </si>
  <si>
    <t>dotacje przedmiotowe i podmiotowe na pierwsze wyposażenie dla samorządowych zakładów budżetowych</t>
  </si>
  <si>
    <t>przychody z tytułu inwestycji liniowych</t>
  </si>
  <si>
    <t>inne (służebność gruntowa, rekompensata z tyt. utraty wartości nieruchomości, itd.)</t>
  </si>
  <si>
    <t>Zmiana stanu produktów (zwiększenie-wartość dodatnia, zmniejszenie-wartość ujemna)</t>
  </si>
  <si>
    <t xml:space="preserve">Koszt wytworzenia produktów na własne potrzeby jednostki </t>
  </si>
  <si>
    <t xml:space="preserve">Przychody netto ze sprzedaży towarów i materiałów </t>
  </si>
  <si>
    <t xml:space="preserve">Dotacje na finansowanie działalności podstawowej </t>
  </si>
  <si>
    <t xml:space="preserve">Przychody z tytułu dochodów budżetowych </t>
  </si>
  <si>
    <t>Podatki i opłaty lokalne, w tym:</t>
  </si>
  <si>
    <t>podatek od nieruchomości</t>
  </si>
  <si>
    <t>podatek od środków transportu</t>
  </si>
  <si>
    <t>podatek od czynności cywilno-prawnych</t>
  </si>
  <si>
    <t>podatek rolny, leśny</t>
  </si>
  <si>
    <t>opłata targowa</t>
  </si>
  <si>
    <t>opłata skarbowa</t>
  </si>
  <si>
    <t>inne</t>
  </si>
  <si>
    <t>Udziały w podatkach stanowiących dochód budżetu państwa, w tym:</t>
  </si>
  <si>
    <t>udział w podatku dochodowym od osób fizycznych</t>
  </si>
  <si>
    <t>udział w podatku dochodowym od osób prawnych</t>
  </si>
  <si>
    <t>Przychody z tytułu dotacji i subwencji, w tym:</t>
  </si>
  <si>
    <t>przychody z tytułu dotacji</t>
  </si>
  <si>
    <t>przychody z tytułu subwencji</t>
  </si>
  <si>
    <t>Pozostałe przychody, w tym:</t>
  </si>
  <si>
    <t>przychody związane z realizacją zadań z zakresu administracji rządowej</t>
  </si>
  <si>
    <t>przychody z tyt. odszkodowań</t>
  </si>
  <si>
    <t>przychody z tyt. opłat za pobyt (DPS, DDz, żłobki, przedszkola…)</t>
  </si>
  <si>
    <t>przychody z tyt. opłat za strefę płatnego parkowania</t>
  </si>
  <si>
    <t>przychody z tyt. mandatów</t>
  </si>
  <si>
    <t>przychody z tyt. opłat i kar za usuwanie drzew i krzewów</t>
  </si>
  <si>
    <t>przychody z tytułu porozumień między gminami</t>
  </si>
  <si>
    <t>przychody z tytułu zezwoleń na sprzedaż alkoholu</t>
  </si>
  <si>
    <t>przychody z tyt. opłat komunikacyjnych</t>
  </si>
  <si>
    <t>przychody z tyt. zajęcia pasa drogowego</t>
  </si>
  <si>
    <t>przychody z tytułu zwrotu kosztów dotacji oświatowej</t>
  </si>
  <si>
    <t>przychody z tytułu usług geodezyjno-kartograficznych</t>
  </si>
  <si>
    <t xml:space="preserve">opłaty za odpady komunalne </t>
  </si>
  <si>
    <r>
      <t xml:space="preserve">Razem: </t>
    </r>
    <r>
      <rPr>
        <sz val="10"/>
        <color indexed="8"/>
        <rFont val="Times New Roman"/>
        <family val="1"/>
        <charset val="238"/>
      </rPr>
      <t/>
    </r>
  </si>
  <si>
    <t xml:space="preserve">II.2.5.b. Struktura kosztów usług obcych </t>
  </si>
  <si>
    <t>Usługi obce</t>
  </si>
  <si>
    <t>Zakup usług remontowych  § 427</t>
  </si>
  <si>
    <t>Zakup usług zdrowotnych § 428</t>
  </si>
  <si>
    <t>Zakup usług pozostałych § 430</t>
  </si>
  <si>
    <t>Zakup usług przez jednostki s. terytorialnego od innych jednostek s. terytorialnego § 433</t>
  </si>
  <si>
    <t>Zakup usług remontowo-konserwatorskich dotyczących obiektów zabytkowych będących w użytkowaniu jednostek budżetowych § 434</t>
  </si>
  <si>
    <t>Opłaty z tytułu zakupu usług telekomunikacyjnych § 436</t>
  </si>
  <si>
    <t>Zakup usług obejmujących tłumaczenia § 438</t>
  </si>
  <si>
    <t>Zakup usług obejmujących wykonanie ekspertyz, analiz i opinii  § 439</t>
  </si>
  <si>
    <t>Opłaty za administrowanie i czynsze za budynki, lokale i pomieszczenia garażowe § 440</t>
  </si>
  <si>
    <t xml:space="preserve">II. 2.5.c. Pozostałe przychody operacyjne </t>
  </si>
  <si>
    <t>Pozostałe przychody operacyjne</t>
  </si>
  <si>
    <t xml:space="preserve">Zysk ze zbycia niefinansowych aktywów trwałych, w tym: </t>
  </si>
  <si>
    <t>sprzedaż lokali lub nieruchomości</t>
  </si>
  <si>
    <t>sprzedaż pozostałych składników majątkowych</t>
  </si>
  <si>
    <t>opłaty z tyt. przekształcenia  wieczystego gruntów w prawo własności</t>
  </si>
  <si>
    <t>Dotacje</t>
  </si>
  <si>
    <t>Inne przychody operacyjne, w tym:</t>
  </si>
  <si>
    <t>opłaty za dzierżawę, najem niezwiązane z działalnością statutową</t>
  </si>
  <si>
    <t>opłaty za wyżywienie niezwiązane z działalnością statutową</t>
  </si>
  <si>
    <t>kary umowne, odszkodowania</t>
  </si>
  <si>
    <t>odpisane przedawnione, nieściągnięte, umorzone zobowiązania</t>
  </si>
  <si>
    <t>darowizny, nieodpłatnie otrzymane rzeczowe aktywa obrotowe</t>
  </si>
  <si>
    <t>rozwiązanie odpisu aktualizującego wartość należności</t>
  </si>
  <si>
    <t>rozwiązanie rezerw na zobowiązania</t>
  </si>
  <si>
    <t>rozwiązanie odpisów aktualizujących wartość śr. trwałych, śr. trwałych w budowie oraz wartości niematerialnych i prawnych</t>
  </si>
  <si>
    <t xml:space="preserve">równowartość odpisów amortyzacyjnych od śr. trwałych oraz wartości niematerialnych i prawnych otrzymanych nieodpłatnie przez samorządowy zakład budżetowy, a także od środków trwałych oraz wartości niematerialnych i prawnych, na sfinansowanie których samorządowy zakład budżetowy otrzymał śr. pieniężne </t>
  </si>
  <si>
    <r>
      <rPr>
        <b/>
        <i/>
        <sz val="10"/>
        <rFont val="Times New Roman"/>
        <family val="1"/>
        <charset val="238"/>
      </rPr>
      <t>inne</t>
    </r>
    <r>
      <rPr>
        <i/>
        <sz val="10"/>
        <rFont val="Times New Roman"/>
        <family val="1"/>
        <charset val="238"/>
      </rPr>
      <t xml:space="preserve"> (zwroty kosztów sądowych, komorniczych lub zastępstwa procesowego, wynagrodzenie dla płatnika za terminową zapłatę, opłaty za ksero, przychody z tyt. zaokrąglenia podatków m. in. podatku VAT, zwroty VAT z lat. ub., zwroty kosztów upomnienia, nadwyżki inwentar., sprzedaż złomu, makulatury, sprzedaż materiałów przetargowych, opłata za wyrejestrowanie pojazdu itp.)</t>
    </r>
  </si>
  <si>
    <t>II.2.5.d. Pozostałe koszty operacyjne</t>
  </si>
  <si>
    <t>Pozostałe koszty operacyjne</t>
  </si>
  <si>
    <t>Koszty inwestycji finansowych ze środków własnych samorządowych zakładów budżetowych i dochodów jednostek budżetowych gromadzonych na wydzielonym rachunku (§ 607, § 608)</t>
  </si>
  <si>
    <t xml:space="preserve">Pozostałe koszty operacyjne, w tym: </t>
  </si>
  <si>
    <t>Odpisy należności przedawnionych, umorzonych, nieściągalnych</t>
  </si>
  <si>
    <t>Aktualizacja wartości aktywów niefinansowych, w tym:</t>
  </si>
  <si>
    <t>utworzenie odpisów aktualizujących wartość śr. trwałych, śr. trwałych w budowie oraz wartości niematerialnych i prawnych</t>
  </si>
  <si>
    <t>utworzenie odpisu aktualizującego wartość nieruchomości inwestycyjnych</t>
  </si>
  <si>
    <t>utworzenie odpisu aktualizującego wartość należności</t>
  </si>
  <si>
    <t>Inne koszty operacyjne, w tym:</t>
  </si>
  <si>
    <t>umorzenie zaległości podatkowych w ramach pomocy publicznej</t>
  </si>
  <si>
    <t>utworzone rezerwy na zobowiązania</t>
  </si>
  <si>
    <t>zapłacone odszkodowania, kary i grzywny</t>
  </si>
  <si>
    <t>nieodpłatnie przekazane rzeczowe aktywa obrotowe</t>
  </si>
  <si>
    <r>
      <rPr>
        <b/>
        <i/>
        <sz val="10"/>
        <color indexed="8"/>
        <rFont val="Times New Roman"/>
        <family val="1"/>
        <charset val="238"/>
      </rPr>
      <t>inne koszty operacyjne</t>
    </r>
    <r>
      <rPr>
        <i/>
        <sz val="10"/>
        <color indexed="8"/>
        <rFont val="Times New Roman"/>
        <family val="1"/>
        <charset val="238"/>
      </rPr>
      <t xml:space="preserve"> (koszty postępowania sądowego, egzekucyjnego lub komorniczego, opłaty notarialne, skarbowe, koszty z tyt. zaokrąglenia podatków  m. in. podatku VAT, niedobory inwentaryzacyjne uznane za niezawinione, odszkodowania w sprawach o roszczenia ze stosunku pracy, zwrot dotacji z lat ubiegłych, itp..)</t>
    </r>
  </si>
  <si>
    <t xml:space="preserve">Razem:  </t>
  </si>
  <si>
    <t>II.2.5.e. Przychody finansowe</t>
  </si>
  <si>
    <t>Dywidendy i udziały w zyskach</t>
  </si>
  <si>
    <t xml:space="preserve">dywidendy </t>
  </si>
  <si>
    <t>zysk na sprzedaży udziałów i akcji</t>
  </si>
  <si>
    <t xml:space="preserve">Odsetki, w tym: </t>
  </si>
  <si>
    <t>odsetki za zwłokę w zapłacie należności, odsetki od rat kapitałowych i zaległości w spłacie należności z tyt. wykupu lokali użytkowych,  odsetki ustawowe z wyroków sądowych, odsetki od należności podatkowych itp.</t>
  </si>
  <si>
    <t>odsetki bankowe od środków na rachunku bankowym, odsetki od lokat</t>
  </si>
  <si>
    <t xml:space="preserve">Inne, w tym: </t>
  </si>
  <si>
    <t>dodatnie różnice kursowe</t>
  </si>
  <si>
    <t>rozwiązanie odpisów aktualizujących odsetki od należności</t>
  </si>
  <si>
    <t>rozwiązanie lub zmniejszenie odpisów aktualizujących wartość długoterminowych aktywów finansowych</t>
  </si>
  <si>
    <t>umorzone zobowiązania z tytułu kredytów i pożyczek</t>
  </si>
  <si>
    <t>rozwiązanie niewykorzystanych rezerw na odsetki z tyt. spraw sądowych lub odsetek z tyt. zobowiązań</t>
  </si>
  <si>
    <t xml:space="preserve">II.2.5.f. Koszty finansowe </t>
  </si>
  <si>
    <t>odsetki od kredytów i pożyczek</t>
  </si>
  <si>
    <t xml:space="preserve"> odsetki od zobowiązań</t>
  </si>
  <si>
    <t xml:space="preserve">Inne, w tym:           </t>
  </si>
  <si>
    <t>ujemne różnice kursowe</t>
  </si>
  <si>
    <t>utworzenie odpisu aktualizującego wartość długoterminowych aktywów finansowych</t>
  </si>
  <si>
    <t>utworzenie odpisu aktualizującego wartość odsetek od należności</t>
  </si>
  <si>
    <t>utworzenie rezerw na sprawy sądowe z tyt. odsetek</t>
  </si>
  <si>
    <t>umorzenie odsetek</t>
  </si>
  <si>
    <t>II.2.5.g. Istotne transakcje z podmiotami powiązanymi</t>
  </si>
  <si>
    <t>Nazwa jednostki</t>
  </si>
  <si>
    <t>Należności</t>
  </si>
  <si>
    <t>Zobowiązania</t>
  </si>
  <si>
    <t>Spółki, w których Miasto posiada 100% udziałów, akcji w tym:</t>
  </si>
  <si>
    <t>Miejskie PrzedsiębiorstwoWodociągów i Kanalizacji w m. st. Warszawie SA</t>
  </si>
  <si>
    <t xml:space="preserve">II.3. Inne informacje niż wymienione powyżej, jeżeli mogłyby w istotny sposób wpłynąć na ocenę sytuacji majątkowej i finansowej oraz wynik finansowy jednostki </t>
  </si>
  <si>
    <r>
      <t xml:space="preserve">II.3.1. Informacja o stanie zatrudnienia </t>
    </r>
    <r>
      <rPr>
        <sz val="11"/>
        <color indexed="8"/>
        <rFont val="Times New Roman"/>
        <family val="1"/>
        <charset val="238"/>
      </rPr>
      <t>(osoby)</t>
    </r>
  </si>
  <si>
    <t>Stan zatrudnienia na koniec
 roku poprzedniego (osoby)</t>
  </si>
  <si>
    <t>Stan zatrudnienia na koniec 
roku obrotowego (osoby)</t>
  </si>
  <si>
    <t>Pracownicy ogółem</t>
  </si>
  <si>
    <t>II.3.2. Informacje o znaczących zdarzeniach dotyczących lat ubiegłych 
ujętych w sprawozdaniu finansowym roku obrotowego</t>
  </si>
  <si>
    <t>L.p.</t>
  </si>
  <si>
    <t>Opis zdarzenia</t>
  </si>
  <si>
    <t>Przyczyna ujęcia w sprawozdaniu finansowym roku obrotowego</t>
  </si>
  <si>
    <t>Wpływ na sprawozdanie finansowe</t>
  </si>
  <si>
    <t>3.</t>
  </si>
  <si>
    <t>4.</t>
  </si>
  <si>
    <t>5.</t>
  </si>
  <si>
    <t>6.</t>
  </si>
  <si>
    <t>7.</t>
  </si>
  <si>
    <t>8.</t>
  </si>
  <si>
    <t>II.3.3. Informacje o znaczących zdarzeniach jakie nastąpiły po dniu bilansowym a nieuwzględnionych w sprawozdaniu finansowym</t>
  </si>
  <si>
    <t xml:space="preserve">Przyczyna nieuwzględnienia w sprawozdaniu finansowym </t>
  </si>
  <si>
    <t>......................................</t>
  </si>
  <si>
    <t>………………………….</t>
  </si>
  <si>
    <t>..................................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</si>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</sst>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8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0"/>
      <color indexed="8"/>
      <name val="Arial"/>
      <family val="2"/>
    </font>
    <font>
      <b/>
      <sz val="10"/>
      <color indexed="8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Book Antiqua"/>
      <family val="1"/>
      <charset val="238"/>
    </font>
    <font>
      <b/>
      <u/>
      <sz val="10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b/>
      <u/>
      <sz val="10"/>
      <color indexed="8"/>
      <name val="Book Antiqua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trike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Book Antiqua"/>
      <family val="1"/>
      <charset val="238"/>
    </font>
    <font>
      <b/>
      <u/>
      <sz val="9"/>
      <name val="Book Antiqua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u/>
      <sz val="9"/>
      <color indexed="8"/>
      <name val="Book Antiqua"/>
      <family val="1"/>
      <charset val="238"/>
    </font>
    <font>
      <b/>
      <sz val="12"/>
      <color indexed="12"/>
      <name val="Book Antiqua"/>
      <family val="1"/>
      <charset val="238"/>
    </font>
    <font>
      <sz val="10"/>
      <color indexed="12"/>
      <name val="Book Antiqua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i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Book Antiqua"/>
      <family val="1"/>
      <charset val="238"/>
    </font>
    <font>
      <sz val="10"/>
      <color rgb="FFFF0000"/>
      <name val="Book Antiqua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9" fillId="0" borderId="0"/>
    <xf numFmtId="0" fontId="25" fillId="0" borderId="0"/>
    <xf numFmtId="44" fontId="1" fillId="0" borderId="0" applyFont="0" applyFill="0" applyBorder="0" applyAlignment="0" applyProtection="0"/>
    <xf numFmtId="0" fontId="56" fillId="0" borderId="0"/>
  </cellStyleXfs>
  <cellXfs count="1030">
    <xf numFmtId="0" fontId="0" fillId="0" borderId="0" xfId="0"/>
    <xf numFmtId="0" fontId="9" fillId="3" borderId="15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0" borderId="0" xfId="0" applyFont="1"/>
    <xf numFmtId="4" fontId="8" fillId="4" borderId="4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8" fillId="4" borderId="6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shrinkToFit="1"/>
    </xf>
    <xf numFmtId="4" fontId="8" fillId="4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shrinkToFit="1"/>
    </xf>
    <xf numFmtId="4" fontId="7" fillId="3" borderId="4" xfId="0" applyNumberFormat="1" applyFont="1" applyFill="1" applyBorder="1" applyAlignment="1">
      <alignment horizontal="right" vertical="center" shrinkToFi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8" fillId="2" borderId="0" xfId="0" applyNumberFormat="1" applyFont="1" applyFill="1" applyAlignment="1">
      <alignment horizontal="right" vertical="center" shrinkToFit="1"/>
    </xf>
    <xf numFmtId="4" fontId="8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shrinkToFi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16" fillId="0" borderId="0" xfId="1" applyFont="1"/>
    <xf numFmtId="0" fontId="1" fillId="0" borderId="0" xfId="1"/>
    <xf numFmtId="0" fontId="17" fillId="0" borderId="0" xfId="1" applyFont="1"/>
    <xf numFmtId="14" fontId="17" fillId="0" borderId="0" xfId="1" applyNumberFormat="1" applyFont="1"/>
    <xf numFmtId="4" fontId="18" fillId="0" borderId="0" xfId="1" applyNumberFormat="1" applyFont="1" applyAlignment="1">
      <alignment horizontal="left"/>
    </xf>
    <xf numFmtId="4" fontId="18" fillId="0" borderId="0" xfId="1" applyNumberFormat="1" applyFont="1" applyAlignment="1">
      <alignment horizontal="left" vertical="top"/>
    </xf>
    <xf numFmtId="4" fontId="20" fillId="0" borderId="0" xfId="2" applyNumberFormat="1" applyFont="1" applyAlignment="1">
      <alignment horizontal="left" vertical="top" wrapText="1"/>
    </xf>
    <xf numFmtId="4" fontId="21" fillId="0" borderId="0" xfId="1" applyNumberFormat="1" applyFont="1" applyAlignment="1">
      <alignment vertical="top"/>
    </xf>
    <xf numFmtId="4" fontId="20" fillId="4" borderId="0" xfId="1" applyNumberFormat="1" applyFont="1" applyFill="1" applyAlignment="1">
      <alignment horizontal="right" vertical="top"/>
    </xf>
    <xf numFmtId="14" fontId="20" fillId="0" borderId="0" xfId="1" applyNumberFormat="1" applyFont="1" applyAlignment="1">
      <alignment vertical="top"/>
    </xf>
    <xf numFmtId="0" fontId="22" fillId="0" borderId="0" xfId="1" applyFont="1" applyAlignment="1">
      <alignment horizontal="left" wrapText="1"/>
    </xf>
    <xf numFmtId="4" fontId="21" fillId="0" borderId="0" xfId="1" applyNumberFormat="1" applyFont="1" applyAlignment="1">
      <alignment vertical="center"/>
    </xf>
    <xf numFmtId="0" fontId="23" fillId="0" borderId="0" xfId="1" applyFont="1" applyAlignment="1">
      <alignment wrapText="1"/>
    </xf>
    <xf numFmtId="0" fontId="23" fillId="0" borderId="21" xfId="1" applyFont="1" applyBorder="1" applyAlignment="1">
      <alignment wrapText="1"/>
    </xf>
    <xf numFmtId="14" fontId="21" fillId="4" borderId="0" xfId="1" applyNumberFormat="1" applyFont="1" applyFill="1" applyAlignment="1">
      <alignment vertical="center"/>
    </xf>
    <xf numFmtId="4" fontId="21" fillId="4" borderId="0" xfId="1" applyNumberFormat="1" applyFont="1" applyFill="1" applyAlignment="1">
      <alignment vertical="center"/>
    </xf>
    <xf numFmtId="0" fontId="24" fillId="0" borderId="22" xfId="1" applyFont="1" applyBorder="1" applyAlignment="1">
      <alignment horizontal="center" wrapText="1"/>
    </xf>
    <xf numFmtId="0" fontId="24" fillId="5" borderId="23" xfId="1" applyFont="1" applyFill="1" applyBorder="1" applyAlignment="1">
      <alignment horizontal="center" wrapText="1"/>
    </xf>
    <xf numFmtId="0" fontId="24" fillId="5" borderId="24" xfId="1" applyFont="1" applyFill="1" applyBorder="1" applyAlignment="1">
      <alignment horizontal="center" wrapText="1"/>
    </xf>
    <xf numFmtId="0" fontId="24" fillId="5" borderId="25" xfId="1" applyFont="1" applyFill="1" applyBorder="1" applyAlignment="1">
      <alignment horizontal="center" wrapText="1"/>
    </xf>
    <xf numFmtId="0" fontId="24" fillId="0" borderId="21" xfId="1" applyFont="1" applyBorder="1" applyAlignment="1">
      <alignment horizontal="center" wrapText="1"/>
    </xf>
    <xf numFmtId="0" fontId="24" fillId="5" borderId="26" xfId="1" applyFont="1" applyFill="1" applyBorder="1" applyAlignment="1">
      <alignment horizontal="center" wrapText="1"/>
    </xf>
    <xf numFmtId="0" fontId="24" fillId="5" borderId="27" xfId="1" applyFont="1" applyFill="1" applyBorder="1" applyAlignment="1">
      <alignment horizontal="center" wrapText="1"/>
    </xf>
    <xf numFmtId="0" fontId="26" fillId="5" borderId="27" xfId="3" applyFont="1" applyFill="1" applyBorder="1" applyAlignment="1">
      <alignment wrapText="1"/>
    </xf>
    <xf numFmtId="0" fontId="24" fillId="5" borderId="28" xfId="1" applyFont="1" applyFill="1" applyBorder="1" applyAlignment="1">
      <alignment horizontal="center" wrapText="1"/>
    </xf>
    <xf numFmtId="0" fontId="24" fillId="5" borderId="29" xfId="1" applyFont="1" applyFill="1" applyBorder="1" applyAlignment="1">
      <alignment horizontal="center" wrapText="1"/>
    </xf>
    <xf numFmtId="0" fontId="24" fillId="5" borderId="30" xfId="1" applyFont="1" applyFill="1" applyBorder="1" applyAlignment="1">
      <alignment horizontal="center" wrapText="1"/>
    </xf>
    <xf numFmtId="14" fontId="20" fillId="4" borderId="0" xfId="1" applyNumberFormat="1" applyFont="1" applyFill="1" applyAlignment="1">
      <alignment horizontal="center" vertical="center"/>
    </xf>
    <xf numFmtId="0" fontId="24" fillId="5" borderId="3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wrapText="1"/>
    </xf>
    <xf numFmtId="0" fontId="26" fillId="5" borderId="4" xfId="3" applyFont="1" applyFill="1" applyBorder="1" applyAlignment="1">
      <alignment wrapText="1"/>
    </xf>
    <xf numFmtId="0" fontId="24" fillId="5" borderId="32" xfId="1" applyFont="1" applyFill="1" applyBorder="1" applyAlignment="1">
      <alignment horizontal="center" wrapText="1"/>
    </xf>
    <xf numFmtId="0" fontId="24" fillId="5" borderId="33" xfId="1" applyFont="1" applyFill="1" applyBorder="1" applyAlignment="1">
      <alignment horizontal="center" wrapText="1"/>
    </xf>
    <xf numFmtId="0" fontId="24" fillId="5" borderId="34" xfId="1" applyFont="1" applyFill="1" applyBorder="1" applyAlignment="1">
      <alignment horizontal="center" wrapText="1"/>
    </xf>
    <xf numFmtId="0" fontId="27" fillId="0" borderId="35" xfId="1" applyFont="1" applyBorder="1"/>
    <xf numFmtId="0" fontId="27" fillId="0" borderId="36" xfId="1" applyFont="1" applyBorder="1"/>
    <xf numFmtId="0" fontId="27" fillId="0" borderId="37" xfId="1" applyFont="1" applyBorder="1"/>
    <xf numFmtId="0" fontId="27" fillId="0" borderId="38" xfId="1" applyFont="1" applyBorder="1"/>
    <xf numFmtId="0" fontId="1" fillId="0" borderId="0" xfId="1" applyAlignment="1">
      <alignment vertical="center"/>
    </xf>
    <xf numFmtId="0" fontId="24" fillId="4" borderId="39" xfId="1" applyFont="1" applyFill="1" applyBorder="1"/>
    <xf numFmtId="4" fontId="24" fillId="4" borderId="40" xfId="1" applyNumberFormat="1" applyFont="1" applyFill="1" applyBorder="1" applyAlignment="1">
      <alignment horizontal="right"/>
    </xf>
    <xf numFmtId="4" fontId="24" fillId="4" borderId="41" xfId="1" applyNumberFormat="1" applyFont="1" applyFill="1" applyBorder="1" applyAlignment="1">
      <alignment horizontal="right"/>
    </xf>
    <xf numFmtId="0" fontId="28" fillId="4" borderId="39" xfId="1" applyFont="1" applyFill="1" applyBorder="1"/>
    <xf numFmtId="2" fontId="28" fillId="4" borderId="40" xfId="1" applyNumberFormat="1" applyFont="1" applyFill="1" applyBorder="1" applyAlignment="1">
      <alignment horizontal="right"/>
    </xf>
    <xf numFmtId="4" fontId="28" fillId="4" borderId="40" xfId="1" applyNumberFormat="1" applyFont="1" applyFill="1" applyBorder="1" applyAlignment="1">
      <alignment horizontal="right"/>
    </xf>
    <xf numFmtId="4" fontId="28" fillId="4" borderId="41" xfId="1" applyNumberFormat="1" applyFont="1" applyFill="1" applyBorder="1" applyAlignment="1">
      <alignment horizontal="right"/>
    </xf>
    <xf numFmtId="4" fontId="21" fillId="4" borderId="0" xfId="1" applyNumberFormat="1" applyFont="1" applyFill="1" applyAlignment="1">
      <alignment horizontal="center" vertical="center"/>
    </xf>
    <xf numFmtId="0" fontId="27" fillId="4" borderId="35" xfId="1" applyFont="1" applyFill="1" applyBorder="1"/>
    <xf numFmtId="0" fontId="27" fillId="4" borderId="37" xfId="1" applyFont="1" applyFill="1" applyBorder="1"/>
    <xf numFmtId="0" fontId="27" fillId="4" borderId="38" xfId="1" applyFont="1" applyFill="1" applyBorder="1"/>
    <xf numFmtId="4" fontId="21" fillId="4" borderId="0" xfId="1" applyNumberFormat="1" applyFont="1" applyFill="1" applyAlignment="1">
      <alignment horizontal="right" vertical="center"/>
    </xf>
    <xf numFmtId="4" fontId="28" fillId="4" borderId="42" xfId="1" applyNumberFormat="1" applyFont="1" applyFill="1" applyBorder="1" applyAlignment="1">
      <alignment horizontal="right"/>
    </xf>
    <xf numFmtId="2" fontId="28" fillId="4" borderId="42" xfId="1" applyNumberFormat="1" applyFont="1" applyFill="1" applyBorder="1" applyAlignment="1">
      <alignment horizontal="right"/>
    </xf>
    <xf numFmtId="4" fontId="24" fillId="4" borderId="4" xfId="1" applyNumberFormat="1" applyFont="1" applyFill="1" applyBorder="1" applyAlignment="1">
      <alignment horizontal="right"/>
    </xf>
    <xf numFmtId="4" fontId="24" fillId="4" borderId="38" xfId="1" applyNumberFormat="1" applyFont="1" applyFill="1" applyBorder="1" applyAlignment="1">
      <alignment horizontal="right"/>
    </xf>
    <xf numFmtId="0" fontId="24" fillId="5" borderId="39" xfId="1" applyFont="1" applyFill="1" applyBorder="1"/>
    <xf numFmtId="4" fontId="24" fillId="5" borderId="40" xfId="1" applyNumberFormat="1" applyFont="1" applyFill="1" applyBorder="1" applyAlignment="1">
      <alignment horizontal="right"/>
    </xf>
    <xf numFmtId="4" fontId="24" fillId="5" borderId="41" xfId="1" applyNumberFormat="1" applyFont="1" applyFill="1" applyBorder="1" applyAlignment="1">
      <alignment horizontal="right"/>
    </xf>
    <xf numFmtId="0" fontId="24" fillId="5" borderId="43" xfId="1" applyFont="1" applyFill="1" applyBorder="1"/>
    <xf numFmtId="4" fontId="24" fillId="5" borderId="44" xfId="1" applyNumberFormat="1" applyFont="1" applyFill="1" applyBorder="1" applyAlignment="1">
      <alignment horizontal="right"/>
    </xf>
    <xf numFmtId="4" fontId="24" fillId="5" borderId="45" xfId="1" applyNumberFormat="1" applyFont="1" applyFill="1" applyBorder="1" applyAlignment="1">
      <alignment horizontal="right"/>
    </xf>
    <xf numFmtId="0" fontId="29" fillId="0" borderId="0" xfId="1" applyFont="1"/>
    <xf numFmtId="4" fontId="24" fillId="0" borderId="0" xfId="1" applyNumberFormat="1" applyFont="1" applyAlignment="1">
      <alignment horizontal="right"/>
    </xf>
    <xf numFmtId="0" fontId="22" fillId="0" borderId="0" xfId="1" applyFont="1" applyAlignment="1">
      <alignment horizontal="left"/>
    </xf>
    <xf numFmtId="0" fontId="30" fillId="6" borderId="46" xfId="1" applyFont="1" applyFill="1" applyBorder="1" applyAlignment="1">
      <alignment horizontal="center" wrapText="1"/>
    </xf>
    <xf numFmtId="0" fontId="30" fillId="6" borderId="47" xfId="1" applyFont="1" applyFill="1" applyBorder="1" applyAlignment="1">
      <alignment horizontal="center" wrapText="1"/>
    </xf>
    <xf numFmtId="0" fontId="30" fillId="6" borderId="48" xfId="1" applyFont="1" applyFill="1" applyBorder="1" applyAlignment="1">
      <alignment horizontal="center" vertical="center" wrapText="1"/>
    </xf>
    <xf numFmtId="0" fontId="30" fillId="6" borderId="49" xfId="1" applyFont="1" applyFill="1" applyBorder="1" applyAlignment="1">
      <alignment horizontal="center" wrapText="1"/>
    </xf>
    <xf numFmtId="0" fontId="30" fillId="6" borderId="50" xfId="1" applyFont="1" applyFill="1" applyBorder="1" applyAlignment="1">
      <alignment horizontal="center" wrapText="1"/>
    </xf>
    <xf numFmtId="0" fontId="1" fillId="0" borderId="51" xfId="1" applyBorder="1" applyAlignment="1">
      <alignment horizontal="center" vertical="center" wrapText="1"/>
    </xf>
    <xf numFmtId="0" fontId="30" fillId="6" borderId="31" xfId="1" applyFont="1" applyFill="1" applyBorder="1" applyAlignment="1">
      <alignment horizontal="center" wrapText="1"/>
    </xf>
    <xf numFmtId="0" fontId="30" fillId="6" borderId="52" xfId="1" applyFont="1" applyFill="1" applyBorder="1" applyAlignment="1">
      <alignment horizontal="center" wrapText="1"/>
    </xf>
    <xf numFmtId="0" fontId="1" fillId="0" borderId="53" xfId="1" applyBorder="1" applyAlignment="1">
      <alignment horizontal="center" vertical="center" wrapText="1"/>
    </xf>
    <xf numFmtId="0" fontId="31" fillId="2" borderId="35" xfId="1" applyFont="1" applyFill="1" applyBorder="1"/>
    <xf numFmtId="0" fontId="31" fillId="2" borderId="37" xfId="1" applyFont="1" applyFill="1" applyBorder="1"/>
    <xf numFmtId="0" fontId="1" fillId="0" borderId="38" xfId="1" applyBorder="1"/>
    <xf numFmtId="0" fontId="30" fillId="6" borderId="35" xfId="1" applyFont="1" applyFill="1" applyBorder="1"/>
    <xf numFmtId="0" fontId="30" fillId="6" borderId="38" xfId="1" applyFont="1" applyFill="1" applyBorder="1"/>
    <xf numFmtId="4" fontId="30" fillId="6" borderId="54" xfId="1" applyNumberFormat="1" applyFont="1" applyFill="1" applyBorder="1" applyAlignment="1">
      <alignment horizontal="right"/>
    </xf>
    <xf numFmtId="4" fontId="17" fillId="4" borderId="0" xfId="1" applyNumberFormat="1" applyFont="1" applyFill="1" applyAlignment="1">
      <alignment horizontal="center" vertical="center"/>
    </xf>
    <xf numFmtId="0" fontId="30" fillId="2" borderId="35" xfId="1" applyFont="1" applyFill="1" applyBorder="1"/>
    <xf numFmtId="0" fontId="30" fillId="2" borderId="38" xfId="1" applyFont="1" applyFill="1" applyBorder="1"/>
    <xf numFmtId="4" fontId="30" fillId="2" borderId="54" xfId="1" applyNumberFormat="1" applyFont="1" applyFill="1" applyBorder="1" applyAlignment="1">
      <alignment horizontal="right"/>
    </xf>
    <xf numFmtId="0" fontId="32" fillId="0" borderId="35" xfId="1" applyFont="1" applyBorder="1"/>
    <xf numFmtId="0" fontId="32" fillId="0" borderId="38" xfId="1" applyFont="1" applyBorder="1"/>
    <xf numFmtId="4" fontId="32" fillId="4" borderId="54" xfId="1" applyNumberFormat="1" applyFont="1" applyFill="1" applyBorder="1" applyAlignment="1">
      <alignment horizontal="right"/>
    </xf>
    <xf numFmtId="4" fontId="33" fillId="4" borderId="0" xfId="1" applyNumberFormat="1" applyFont="1" applyFill="1" applyAlignment="1">
      <alignment vertical="center"/>
    </xf>
    <xf numFmtId="4" fontId="32" fillId="0" borderId="54" xfId="1" applyNumberFormat="1" applyFont="1" applyBorder="1" applyAlignment="1">
      <alignment horizontal="right"/>
    </xf>
    <xf numFmtId="4" fontId="33" fillId="0" borderId="0" xfId="1" applyNumberFormat="1" applyFont="1" applyAlignment="1">
      <alignment vertical="center"/>
    </xf>
    <xf numFmtId="0" fontId="32" fillId="0" borderId="55" xfId="1" applyFont="1" applyBorder="1"/>
    <xf numFmtId="0" fontId="32" fillId="0" borderId="56" xfId="1" applyFont="1" applyBorder="1"/>
    <xf numFmtId="0" fontId="30" fillId="2" borderId="57" xfId="1" applyFont="1" applyFill="1" applyBorder="1"/>
    <xf numFmtId="0" fontId="30" fillId="2" borderId="58" xfId="1" applyFont="1" applyFill="1" applyBorder="1"/>
    <xf numFmtId="4" fontId="30" fillId="2" borderId="53" xfId="1" applyNumberFormat="1" applyFont="1" applyFill="1" applyBorder="1" applyAlignment="1">
      <alignment horizontal="right"/>
    </xf>
    <xf numFmtId="4" fontId="34" fillId="0" borderId="59" xfId="1" applyNumberFormat="1" applyFont="1" applyBorder="1" applyAlignment="1">
      <alignment vertical="center"/>
    </xf>
    <xf numFmtId="4" fontId="34" fillId="0" borderId="37" xfId="1" applyNumberFormat="1" applyFont="1" applyBorder="1" applyAlignment="1">
      <alignment vertical="center"/>
    </xf>
    <xf numFmtId="0" fontId="30" fillId="0" borderId="35" xfId="1" applyFont="1" applyBorder="1"/>
    <xf numFmtId="0" fontId="30" fillId="0" borderId="38" xfId="1" applyFont="1" applyBorder="1"/>
    <xf numFmtId="4" fontId="30" fillId="0" borderId="54" xfId="1" applyNumberFormat="1" applyFont="1" applyBorder="1" applyAlignment="1">
      <alignment horizontal="right"/>
    </xf>
    <xf numFmtId="0" fontId="30" fillId="6" borderId="60" xfId="1" applyFont="1" applyFill="1" applyBorder="1"/>
    <xf numFmtId="0" fontId="30" fillId="6" borderId="61" xfId="1" applyFont="1" applyFill="1" applyBorder="1"/>
    <xf numFmtId="4" fontId="30" fillId="6" borderId="62" xfId="1" applyNumberFormat="1" applyFont="1" applyFill="1" applyBorder="1" applyAlignment="1">
      <alignment horizontal="right"/>
    </xf>
    <xf numFmtId="0" fontId="35" fillId="0" borderId="0" xfId="1" applyFont="1" applyAlignment="1">
      <alignment horizontal="left"/>
    </xf>
    <xf numFmtId="0" fontId="36" fillId="0" borderId="0" xfId="1" applyFont="1" applyAlignment="1">
      <alignment horizontal="left"/>
    </xf>
    <xf numFmtId="0" fontId="37" fillId="0" borderId="0" xfId="3" applyFont="1" applyAlignment="1">
      <alignment vertical="center" wrapText="1"/>
    </xf>
    <xf numFmtId="0" fontId="37" fillId="0" borderId="0" xfId="3" applyFont="1" applyAlignment="1">
      <alignment vertical="center"/>
    </xf>
    <xf numFmtId="0" fontId="38" fillId="5" borderId="63" xfId="3" applyFont="1" applyFill="1" applyBorder="1" applyAlignment="1">
      <alignment horizontal="center" vertical="center" wrapText="1"/>
    </xf>
    <xf numFmtId="4" fontId="38" fillId="5" borderId="63" xfId="3" applyNumberFormat="1" applyFont="1" applyFill="1" applyBorder="1" applyAlignment="1">
      <alignment horizontal="center" vertical="center" wrapText="1"/>
    </xf>
    <xf numFmtId="0" fontId="38" fillId="5" borderId="25" xfId="3" applyFont="1" applyFill="1" applyBorder="1" applyAlignment="1">
      <alignment horizontal="center" vertical="center" wrapText="1"/>
    </xf>
    <xf numFmtId="0" fontId="38" fillId="0" borderId="51" xfId="3" applyFont="1" applyBorder="1" applyAlignment="1">
      <alignment horizontal="left" vertical="center"/>
    </xf>
    <xf numFmtId="4" fontId="38" fillId="0" borderId="51" xfId="3" applyNumberFormat="1" applyFont="1" applyBorder="1" applyAlignment="1">
      <alignment horizontal="center" vertical="center" wrapText="1"/>
    </xf>
    <xf numFmtId="0" fontId="38" fillId="0" borderId="64" xfId="3" applyFont="1" applyBorder="1" applyAlignment="1">
      <alignment horizontal="center" vertical="center" wrapText="1"/>
    </xf>
    <xf numFmtId="0" fontId="38" fillId="5" borderId="65" xfId="3" applyFont="1" applyFill="1" applyBorder="1" applyAlignment="1">
      <alignment vertical="center" wrapText="1"/>
    </xf>
    <xf numFmtId="4" fontId="38" fillId="5" borderId="65" xfId="3" applyNumberFormat="1" applyFont="1" applyFill="1" applyBorder="1" applyAlignment="1">
      <alignment vertical="center"/>
    </xf>
    <xf numFmtId="4" fontId="38" fillId="5" borderId="66" xfId="3" applyNumberFormat="1" applyFont="1" applyFill="1" applyBorder="1" applyAlignment="1">
      <alignment vertical="center"/>
    </xf>
    <xf numFmtId="0" fontId="38" fillId="0" borderId="67" xfId="3" applyFont="1" applyBorder="1" applyAlignment="1">
      <alignment vertical="center" wrapText="1"/>
    </xf>
    <xf numFmtId="4" fontId="38" fillId="0" borderId="67" xfId="3" applyNumberFormat="1" applyFont="1" applyBorder="1" applyAlignment="1">
      <alignment vertical="center"/>
    </xf>
    <xf numFmtId="4" fontId="38" fillId="0" borderId="68" xfId="3" applyNumberFormat="1" applyFont="1" applyBorder="1" applyAlignment="1">
      <alignment vertical="center"/>
    </xf>
    <xf numFmtId="0" fontId="39" fillId="0" borderId="69" xfId="3" applyFont="1" applyBorder="1" applyAlignment="1">
      <alignment vertical="center" wrapText="1"/>
    </xf>
    <xf numFmtId="4" fontId="39" fillId="0" borderId="69" xfId="3" applyNumberFormat="1" applyFont="1" applyBorder="1" applyAlignment="1" applyProtection="1">
      <alignment vertical="center"/>
      <protection locked="0"/>
    </xf>
    <xf numFmtId="4" fontId="39" fillId="0" borderId="70" xfId="3" applyNumberFormat="1" applyFont="1" applyBorder="1" applyAlignment="1">
      <alignment vertical="center"/>
    </xf>
    <xf numFmtId="0" fontId="39" fillId="0" borderId="69" xfId="3" quotePrefix="1" applyFont="1" applyBorder="1" applyAlignment="1" applyProtection="1">
      <alignment vertical="center" wrapText="1"/>
      <protection locked="0"/>
    </xf>
    <xf numFmtId="0" fontId="38" fillId="5" borderId="71" xfId="3" applyFont="1" applyFill="1" applyBorder="1" applyAlignment="1">
      <alignment vertical="center" wrapText="1"/>
    </xf>
    <xf numFmtId="4" fontId="38" fillId="5" borderId="71" xfId="3" applyNumberFormat="1" applyFont="1" applyFill="1" applyBorder="1" applyAlignment="1">
      <alignment vertical="center"/>
    </xf>
    <xf numFmtId="4" fontId="38" fillId="5" borderId="72" xfId="3" applyNumberFormat="1" applyFont="1" applyFill="1" applyBorder="1" applyAlignment="1">
      <alignment vertical="center"/>
    </xf>
    <xf numFmtId="0" fontId="38" fillId="0" borderId="73" xfId="3" applyFont="1" applyBorder="1" applyAlignment="1">
      <alignment horizontal="left" vertical="center"/>
    </xf>
    <xf numFmtId="0" fontId="39" fillId="0" borderId="0" xfId="3" applyFont="1" applyAlignment="1">
      <alignment vertical="center"/>
    </xf>
    <xf numFmtId="0" fontId="39" fillId="0" borderId="64" xfId="3" applyFont="1" applyBorder="1" applyAlignment="1">
      <alignment vertical="center"/>
    </xf>
    <xf numFmtId="4" fontId="40" fillId="0" borderId="67" xfId="3" applyNumberFormat="1" applyFont="1" applyBorder="1" applyAlignment="1">
      <alignment vertical="center"/>
    </xf>
    <xf numFmtId="0" fontId="38" fillId="4" borderId="23" xfId="3" applyFont="1" applyFill="1" applyBorder="1" applyAlignment="1">
      <alignment vertical="center" wrapText="1"/>
    </xf>
    <xf numFmtId="0" fontId="38" fillId="4" borderId="24" xfId="3" applyFont="1" applyFill="1" applyBorder="1" applyAlignment="1">
      <alignment vertical="center" wrapText="1"/>
    </xf>
    <xf numFmtId="0" fontId="38" fillId="4" borderId="25" xfId="3" applyFont="1" applyFill="1" applyBorder="1" applyAlignment="1">
      <alignment vertical="center" wrapText="1"/>
    </xf>
    <xf numFmtId="0" fontId="41" fillId="7" borderId="46" xfId="1" applyFont="1" applyFill="1" applyBorder="1" applyAlignment="1">
      <alignment horizontal="left" wrapText="1"/>
    </xf>
    <xf numFmtId="4" fontId="42" fillId="7" borderId="65" xfId="3" applyNumberFormat="1" applyFont="1" applyFill="1" applyBorder="1" applyAlignment="1">
      <alignment vertical="center"/>
    </xf>
    <xf numFmtId="0" fontId="41" fillId="7" borderId="60" xfId="1" applyFont="1" applyFill="1" applyBorder="1" applyAlignment="1">
      <alignment horizontal="left" wrapText="1"/>
    </xf>
    <xf numFmtId="4" fontId="42" fillId="7" borderId="74" xfId="3" applyNumberFormat="1" applyFont="1" applyFill="1" applyBorder="1" applyAlignment="1">
      <alignment vertical="center"/>
    </xf>
    <xf numFmtId="0" fontId="43" fillId="0" borderId="0" xfId="1" applyFont="1" applyAlignment="1">
      <alignment horizontal="left"/>
    </xf>
    <xf numFmtId="14" fontId="44" fillId="0" borderId="36" xfId="1" applyNumberFormat="1" applyFont="1" applyBorder="1" applyAlignment="1">
      <alignment horizontal="left" wrapText="1"/>
    </xf>
    <xf numFmtId="0" fontId="44" fillId="0" borderId="36" xfId="1" applyFont="1" applyBorder="1" applyAlignment="1">
      <alignment horizontal="left" wrapText="1"/>
    </xf>
    <xf numFmtId="0" fontId="24" fillId="6" borderId="40" xfId="1" applyFont="1" applyFill="1" applyBorder="1" applyAlignment="1">
      <alignment horizontal="center" wrapText="1"/>
    </xf>
    <xf numFmtId="0" fontId="29" fillId="0" borderId="40" xfId="1" applyFont="1" applyBorder="1" applyAlignment="1">
      <alignment wrapText="1"/>
    </xf>
    <xf numFmtId="4" fontId="29" fillId="0" borderId="40" xfId="1" applyNumberFormat="1" applyFont="1" applyBorder="1" applyAlignment="1">
      <alignment horizontal="right"/>
    </xf>
    <xf numFmtId="0" fontId="29" fillId="0" borderId="42" xfId="1" applyFont="1" applyBorder="1" applyAlignment="1">
      <alignment wrapText="1"/>
    </xf>
    <xf numFmtId="0" fontId="29" fillId="0" borderId="33" xfId="1" applyFont="1" applyBorder="1" applyAlignment="1">
      <alignment wrapText="1"/>
    </xf>
    <xf numFmtId="4" fontId="29" fillId="0" borderId="33" xfId="1" applyNumberFormat="1" applyFont="1" applyBorder="1" applyAlignment="1">
      <alignment horizontal="right"/>
    </xf>
    <xf numFmtId="2" fontId="29" fillId="0" borderId="33" xfId="1" applyNumberFormat="1" applyFont="1" applyBorder="1" applyAlignment="1">
      <alignment horizontal="right"/>
    </xf>
    <xf numFmtId="0" fontId="1" fillId="0" borderId="0" xfId="1"/>
    <xf numFmtId="14" fontId="44" fillId="0" borderId="0" xfId="1" applyNumberFormat="1" applyFont="1" applyAlignment="1">
      <alignment horizontal="left" wrapText="1"/>
    </xf>
    <xf numFmtId="0" fontId="44" fillId="0" borderId="0" xfId="1" applyFont="1" applyAlignment="1">
      <alignment horizontal="left" wrapText="1"/>
    </xf>
    <xf numFmtId="0" fontId="24" fillId="6" borderId="48" xfId="1" applyFont="1" applyFill="1" applyBorder="1" applyAlignment="1">
      <alignment horizontal="center" wrapText="1"/>
    </xf>
    <xf numFmtId="0" fontId="24" fillId="6" borderId="75" xfId="1" applyFont="1" applyFill="1" applyBorder="1" applyAlignment="1">
      <alignment horizontal="center" wrapText="1"/>
    </xf>
    <xf numFmtId="0" fontId="24" fillId="6" borderId="76" xfId="1" applyFont="1" applyFill="1" applyBorder="1" applyAlignment="1">
      <alignment horizontal="center" wrapText="1"/>
    </xf>
    <xf numFmtId="0" fontId="24" fillId="6" borderId="66" xfId="1" applyFont="1" applyFill="1" applyBorder="1" applyAlignment="1">
      <alignment horizontal="center" wrapText="1"/>
    </xf>
    <xf numFmtId="0" fontId="1" fillId="0" borderId="77" xfId="1" applyBorder="1" applyAlignment="1">
      <alignment horizontal="center" wrapText="1"/>
    </xf>
    <xf numFmtId="0" fontId="24" fillId="6" borderId="5" xfId="1" applyFont="1" applyFill="1" applyBorder="1" applyAlignment="1">
      <alignment horizontal="center" wrapText="1"/>
    </xf>
    <xf numFmtId="0" fontId="24" fillId="6" borderId="4" xfId="1" applyFont="1" applyFill="1" applyBorder="1" applyAlignment="1">
      <alignment horizontal="center" wrapText="1"/>
    </xf>
    <xf numFmtId="0" fontId="24" fillId="6" borderId="68" xfId="1" applyFont="1" applyFill="1" applyBorder="1" applyAlignment="1">
      <alignment horizontal="center" wrapText="1"/>
    </xf>
    <xf numFmtId="0" fontId="24" fillId="6" borderId="78" xfId="1" applyFont="1" applyFill="1" applyBorder="1" applyAlignment="1">
      <alignment horizontal="center" wrapText="1"/>
    </xf>
    <xf numFmtId="0" fontId="24" fillId="6" borderId="20" xfId="1" applyFont="1" applyFill="1" applyBorder="1" applyAlignment="1">
      <alignment horizontal="center" wrapText="1"/>
    </xf>
    <xf numFmtId="0" fontId="24" fillId="6" borderId="79" xfId="1" applyFont="1" applyFill="1" applyBorder="1" applyAlignment="1">
      <alignment horizontal="center" wrapText="1"/>
    </xf>
    <xf numFmtId="0" fontId="24" fillId="0" borderId="67" xfId="1" applyFont="1" applyBorder="1" applyAlignment="1">
      <alignment wrapText="1"/>
    </xf>
    <xf numFmtId="4" fontId="24" fillId="0" borderId="5" xfId="1" applyNumberFormat="1" applyFont="1" applyBorder="1" applyAlignment="1">
      <alignment horizontal="right"/>
    </xf>
    <xf numFmtId="4" fontId="24" fillId="0" borderId="4" xfId="1" applyNumberFormat="1" applyFont="1" applyBorder="1" applyAlignment="1">
      <alignment horizontal="right"/>
    </xf>
    <xf numFmtId="4" fontId="21" fillId="0" borderId="4" xfId="1" applyNumberFormat="1" applyFont="1" applyBorder="1" applyAlignment="1">
      <alignment vertical="center"/>
    </xf>
    <xf numFmtId="4" fontId="21" fillId="0" borderId="68" xfId="1" applyNumberFormat="1" applyFont="1" applyBorder="1" applyAlignment="1">
      <alignment vertical="center"/>
    </xf>
    <xf numFmtId="4" fontId="21" fillId="0" borderId="80" xfId="1" applyNumberFormat="1" applyFont="1" applyBorder="1" applyAlignment="1">
      <alignment vertical="center"/>
    </xf>
    <xf numFmtId="4" fontId="24" fillId="0" borderId="68" xfId="1" applyNumberFormat="1" applyFont="1" applyBorder="1" applyAlignment="1">
      <alignment horizontal="right"/>
    </xf>
    <xf numFmtId="0" fontId="45" fillId="0" borderId="67" xfId="1" applyFont="1" applyBorder="1" applyAlignment="1">
      <alignment vertical="center" wrapText="1"/>
    </xf>
    <xf numFmtId="2" fontId="29" fillId="0" borderId="5" xfId="1" applyNumberFormat="1" applyFont="1" applyBorder="1" applyAlignment="1">
      <alignment wrapText="1"/>
    </xf>
    <xf numFmtId="2" fontId="29" fillId="0" borderId="4" xfId="1" applyNumberFormat="1" applyFont="1" applyBorder="1" applyAlignment="1">
      <alignment wrapText="1"/>
    </xf>
    <xf numFmtId="2" fontId="29" fillId="0" borderId="68" xfId="1" applyNumberFormat="1" applyFont="1" applyBorder="1" applyAlignment="1">
      <alignment wrapText="1"/>
    </xf>
    <xf numFmtId="0" fontId="45" fillId="0" borderId="74" xfId="1" applyFont="1" applyBorder="1" applyAlignment="1">
      <alignment vertical="center" wrapText="1"/>
    </xf>
    <xf numFmtId="4" fontId="29" fillId="0" borderId="5" xfId="1" applyNumberFormat="1" applyFont="1" applyBorder="1" applyAlignment="1">
      <alignment horizontal="right"/>
    </xf>
    <xf numFmtId="2" fontId="29" fillId="0" borderId="4" xfId="1" applyNumberFormat="1" applyFont="1" applyBorder="1" applyAlignment="1">
      <alignment horizontal="right"/>
    </xf>
    <xf numFmtId="2" fontId="29" fillId="0" borderId="68" xfId="1" applyNumberFormat="1" applyFont="1" applyBorder="1" applyAlignment="1">
      <alignment horizontal="right"/>
    </xf>
    <xf numFmtId="0" fontId="24" fillId="5" borderId="71" xfId="1" applyFont="1" applyFill="1" applyBorder="1" applyAlignment="1">
      <alignment wrapText="1"/>
    </xf>
    <xf numFmtId="4" fontId="30" fillId="5" borderId="81" xfId="1" applyNumberFormat="1" applyFont="1" applyFill="1" applyBorder="1" applyAlignment="1">
      <alignment horizontal="right"/>
    </xf>
    <xf numFmtId="4" fontId="30" fillId="5" borderId="82" xfId="1" applyNumberFormat="1" applyFont="1" applyFill="1" applyBorder="1" applyAlignment="1">
      <alignment horizontal="right"/>
    </xf>
    <xf numFmtId="4" fontId="30" fillId="5" borderId="83" xfId="1" applyNumberFormat="1" applyFont="1" applyFill="1" applyBorder="1" applyAlignment="1">
      <alignment horizontal="right"/>
    </xf>
    <xf numFmtId="4" fontId="30" fillId="5" borderId="22" xfId="1" applyNumberFormat="1" applyFont="1" applyFill="1" applyBorder="1" applyAlignment="1">
      <alignment horizontal="right"/>
    </xf>
    <xf numFmtId="4" fontId="30" fillId="5" borderId="84" xfId="1" applyNumberFormat="1" applyFont="1" applyFill="1" applyBorder="1" applyAlignment="1">
      <alignment horizontal="right"/>
    </xf>
    <xf numFmtId="4" fontId="30" fillId="5" borderId="85" xfId="1" applyNumberFormat="1" applyFont="1" applyFill="1" applyBorder="1" applyAlignment="1">
      <alignment horizontal="right"/>
    </xf>
    <xf numFmtId="4" fontId="30" fillId="5" borderId="72" xfId="1" applyNumberFormat="1" applyFont="1" applyFill="1" applyBorder="1" applyAlignment="1">
      <alignment horizontal="right"/>
    </xf>
    <xf numFmtId="0" fontId="29" fillId="6" borderId="86" xfId="1" applyFont="1" applyFill="1" applyBorder="1" applyAlignment="1">
      <alignment horizontal="center" wrapText="1"/>
    </xf>
    <xf numFmtId="0" fontId="24" fillId="6" borderId="87" xfId="1" applyFont="1" applyFill="1" applyBorder="1" applyAlignment="1">
      <alignment horizontal="center" wrapText="1"/>
    </xf>
    <xf numFmtId="0" fontId="24" fillId="6" borderId="88" xfId="1" applyFont="1" applyFill="1" applyBorder="1" applyAlignment="1">
      <alignment horizontal="center" wrapText="1"/>
    </xf>
    <xf numFmtId="0" fontId="29" fillId="0" borderId="89" xfId="1" applyFont="1" applyBorder="1" applyAlignment="1">
      <alignment wrapText="1"/>
    </xf>
    <xf numFmtId="4" fontId="29" fillId="0" borderId="85" xfId="1" applyNumberFormat="1" applyFont="1" applyBorder="1" applyAlignment="1">
      <alignment horizontal="right"/>
    </xf>
    <xf numFmtId="4" fontId="29" fillId="0" borderId="90" xfId="1" applyNumberFormat="1" applyFont="1" applyBorder="1" applyAlignment="1">
      <alignment horizontal="right"/>
    </xf>
    <xf numFmtId="14" fontId="46" fillId="0" borderId="0" xfId="1" applyNumberFormat="1" applyFont="1" applyAlignment="1">
      <alignment horizontal="left" wrapText="1"/>
    </xf>
    <xf numFmtId="0" fontId="46" fillId="0" borderId="0" xfId="1" applyFont="1" applyAlignment="1">
      <alignment horizontal="left" wrapText="1"/>
    </xf>
    <xf numFmtId="0" fontId="24" fillId="6" borderId="46" xfId="1" applyFont="1" applyFill="1" applyBorder="1" applyAlignment="1">
      <alignment wrapText="1"/>
    </xf>
    <xf numFmtId="0" fontId="24" fillId="6" borderId="91" xfId="1" applyFont="1" applyFill="1" applyBorder="1" applyAlignment="1">
      <alignment wrapText="1"/>
    </xf>
    <xf numFmtId="0" fontId="29" fillId="0" borderId="35" xfId="1" applyFont="1" applyBorder="1" applyAlignment="1">
      <alignment wrapText="1"/>
    </xf>
    <xf numFmtId="0" fontId="29" fillId="0" borderId="92" xfId="1" applyFont="1" applyBorder="1" applyAlignment="1">
      <alignment wrapText="1"/>
    </xf>
    <xf numFmtId="4" fontId="29" fillId="0" borderId="41" xfId="1" applyNumberFormat="1" applyFont="1" applyBorder="1" applyAlignment="1">
      <alignment horizontal="right"/>
    </xf>
    <xf numFmtId="0" fontId="29" fillId="0" borderId="49" xfId="1" applyFont="1" applyBorder="1" applyAlignment="1">
      <alignment wrapText="1"/>
    </xf>
    <xf numFmtId="0" fontId="29" fillId="0" borderId="3" xfId="1" applyFont="1" applyBorder="1" applyAlignment="1">
      <alignment wrapText="1"/>
    </xf>
    <xf numFmtId="4" fontId="29" fillId="0" borderId="42" xfId="1" applyNumberFormat="1" applyFont="1" applyBorder="1" applyAlignment="1">
      <alignment horizontal="right"/>
    </xf>
    <xf numFmtId="4" fontId="29" fillId="0" borderId="93" xfId="1" applyNumberFormat="1" applyFont="1" applyBorder="1" applyAlignment="1">
      <alignment horizontal="right"/>
    </xf>
    <xf numFmtId="0" fontId="28" fillId="0" borderId="31" xfId="1" applyFont="1" applyBorder="1" applyAlignment="1">
      <alignment horizontal="left" wrapText="1" indent="1"/>
    </xf>
    <xf numFmtId="0" fontId="28" fillId="0" borderId="32" xfId="1" applyFont="1" applyBorder="1" applyAlignment="1">
      <alignment horizontal="left" wrapText="1" indent="1"/>
    </xf>
    <xf numFmtId="4" fontId="29" fillId="0" borderId="34" xfId="1" applyNumberFormat="1" applyFont="1" applyBorder="1" applyAlignment="1">
      <alignment horizontal="right"/>
    </xf>
    <xf numFmtId="0" fontId="28" fillId="0" borderId="35" xfId="1" applyFont="1" applyBorder="1" applyAlignment="1">
      <alignment horizontal="left" wrapText="1" indent="1"/>
    </xf>
    <xf numFmtId="0" fontId="28" fillId="0" borderId="92" xfId="1" applyFont="1" applyBorder="1" applyAlignment="1">
      <alignment horizontal="left" wrapText="1" indent="1"/>
    </xf>
    <xf numFmtId="0" fontId="28" fillId="0" borderId="60" xfId="1" applyFont="1" applyBorder="1" applyAlignment="1">
      <alignment horizontal="left" wrapText="1" indent="1"/>
    </xf>
    <xf numFmtId="0" fontId="28" fillId="0" borderId="94" xfId="1" applyFont="1" applyBorder="1" applyAlignment="1">
      <alignment horizontal="left" wrapText="1" indent="1"/>
    </xf>
    <xf numFmtId="4" fontId="29" fillId="0" borderId="44" xfId="1" applyNumberFormat="1" applyFont="1" applyBorder="1" applyAlignment="1">
      <alignment horizontal="right"/>
    </xf>
    <xf numFmtId="4" fontId="29" fillId="0" borderId="45" xfId="1" applyNumberFormat="1" applyFont="1" applyBorder="1" applyAlignment="1">
      <alignment horizontal="right"/>
    </xf>
    <xf numFmtId="4" fontId="47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/>
    </xf>
    <xf numFmtId="4" fontId="48" fillId="0" borderId="0" xfId="1" applyNumberFormat="1" applyFont="1" applyAlignment="1">
      <alignment vertical="center"/>
    </xf>
    <xf numFmtId="4" fontId="49" fillId="0" borderId="0" xfId="1" applyNumberFormat="1" applyFont="1" applyAlignment="1">
      <alignment vertical="center" wrapText="1"/>
    </xf>
    <xf numFmtId="4" fontId="50" fillId="0" borderId="0" xfId="1" applyNumberFormat="1" applyFont="1" applyAlignment="1">
      <alignment vertical="center" wrapText="1"/>
    </xf>
    <xf numFmtId="4" fontId="38" fillId="8" borderId="23" xfId="1" applyNumberFormat="1" applyFont="1" applyFill="1" applyBorder="1" applyAlignment="1">
      <alignment horizontal="center" vertical="center"/>
    </xf>
    <xf numFmtId="0" fontId="51" fillId="0" borderId="25" xfId="1" applyFont="1" applyBorder="1" applyAlignment="1">
      <alignment horizontal="center" vertical="center"/>
    </xf>
    <xf numFmtId="4" fontId="42" fillId="8" borderId="63" xfId="1" applyNumberFormat="1" applyFont="1" applyFill="1" applyBorder="1" applyAlignment="1">
      <alignment horizontal="center" vertical="center" wrapText="1"/>
    </xf>
    <xf numFmtId="4" fontId="42" fillId="8" borderId="24" xfId="1" applyNumberFormat="1" applyFont="1" applyFill="1" applyBorder="1" applyAlignment="1">
      <alignment horizontal="center" vertical="center" wrapText="1"/>
    </xf>
    <xf numFmtId="4" fontId="38" fillId="5" borderId="24" xfId="1" applyNumberFormat="1" applyFont="1" applyFill="1" applyBorder="1" applyAlignment="1">
      <alignment horizontal="center" vertical="center" wrapText="1"/>
    </xf>
    <xf numFmtId="4" fontId="38" fillId="5" borderId="63" xfId="1" applyNumberFormat="1" applyFont="1" applyFill="1" applyBorder="1" applyAlignment="1">
      <alignment horizontal="center" vertical="center" wrapText="1"/>
    </xf>
    <xf numFmtId="4" fontId="38" fillId="5" borderId="25" xfId="1" applyNumberFormat="1" applyFont="1" applyFill="1" applyBorder="1" applyAlignment="1">
      <alignment horizontal="center" vertical="center" wrapText="1"/>
    </xf>
    <xf numFmtId="4" fontId="38" fillId="4" borderId="75" xfId="1" applyNumberFormat="1" applyFont="1" applyFill="1" applyBorder="1" applyAlignment="1">
      <alignment horizontal="left" vertical="center" wrapText="1"/>
    </xf>
    <xf numFmtId="0" fontId="39" fillId="4" borderId="66" xfId="1" applyFont="1" applyFill="1" applyBorder="1" applyAlignment="1">
      <alignment vertical="center"/>
    </xf>
    <xf numFmtId="4" fontId="42" fillId="0" borderId="65" xfId="1" applyNumberFormat="1" applyFont="1" applyBorder="1" applyAlignment="1">
      <alignment vertical="center"/>
    </xf>
    <xf numFmtId="4" fontId="42" fillId="0" borderId="76" xfId="1" applyNumberFormat="1" applyFont="1" applyBorder="1" applyAlignment="1">
      <alignment vertical="center"/>
    </xf>
    <xf numFmtId="4" fontId="42" fillId="0" borderId="66" xfId="1" applyNumberFormat="1" applyFont="1" applyBorder="1" applyAlignment="1">
      <alignment vertical="center"/>
    </xf>
    <xf numFmtId="4" fontId="42" fillId="0" borderId="80" xfId="1" applyNumberFormat="1" applyFont="1" applyBorder="1" applyAlignment="1">
      <alignment vertical="center"/>
    </xf>
    <xf numFmtId="4" fontId="42" fillId="0" borderId="6" xfId="1" applyNumberFormat="1" applyFont="1" applyBorder="1" applyAlignment="1">
      <alignment vertical="center"/>
    </xf>
    <xf numFmtId="4" fontId="42" fillId="0" borderId="67" xfId="1" applyNumberFormat="1" applyFont="1" applyBorder="1" applyAlignment="1">
      <alignment vertical="center"/>
    </xf>
    <xf numFmtId="4" fontId="42" fillId="0" borderId="7" xfId="1" applyNumberFormat="1" applyFont="1" applyBorder="1" applyAlignment="1">
      <alignment vertical="center"/>
    </xf>
    <xf numFmtId="4" fontId="42" fillId="0" borderId="68" xfId="1" applyNumberFormat="1" applyFont="1" applyBorder="1" applyAlignment="1">
      <alignment vertical="center"/>
    </xf>
    <xf numFmtId="4" fontId="52" fillId="0" borderId="80" xfId="1" applyNumberFormat="1" applyFont="1" applyBorder="1" applyAlignment="1">
      <alignment vertical="center"/>
    </xf>
    <xf numFmtId="4" fontId="52" fillId="0" borderId="6" xfId="1" applyNumberFormat="1" applyFont="1" applyBorder="1" applyAlignment="1">
      <alignment vertical="center"/>
    </xf>
    <xf numFmtId="3" fontId="52" fillId="0" borderId="67" xfId="1" applyNumberFormat="1" applyFont="1" applyBorder="1" applyAlignment="1">
      <alignment vertical="center"/>
    </xf>
    <xf numFmtId="4" fontId="52" fillId="0" borderId="7" xfId="1" applyNumberFormat="1" applyFont="1" applyBorder="1" applyAlignment="1">
      <alignment vertical="center"/>
    </xf>
    <xf numFmtId="4" fontId="52" fillId="0" borderId="67" xfId="1" applyNumberFormat="1" applyFont="1" applyBorder="1" applyAlignment="1">
      <alignment vertical="center"/>
    </xf>
    <xf numFmtId="4" fontId="52" fillId="0" borderId="68" xfId="1" applyNumberFormat="1" applyFont="1" applyBorder="1" applyAlignment="1">
      <alignment vertical="center"/>
    </xf>
    <xf numFmtId="4" fontId="52" fillId="0" borderId="95" xfId="1" applyNumberFormat="1" applyFont="1" applyBorder="1" applyAlignment="1">
      <alignment vertical="center"/>
    </xf>
    <xf numFmtId="4" fontId="52" fillId="0" borderId="9" xfId="1" applyNumberFormat="1" applyFont="1" applyBorder="1" applyAlignment="1">
      <alignment vertical="center"/>
    </xf>
    <xf numFmtId="3" fontId="52" fillId="0" borderId="96" xfId="1" applyNumberFormat="1" applyFont="1" applyBorder="1" applyAlignment="1">
      <alignment vertical="center"/>
    </xf>
    <xf numFmtId="4" fontId="52" fillId="0" borderId="10" xfId="1" applyNumberFormat="1" applyFont="1" applyBorder="1" applyAlignment="1">
      <alignment vertical="center"/>
    </xf>
    <xf numFmtId="4" fontId="52" fillId="0" borderId="96" xfId="1" applyNumberFormat="1" applyFont="1" applyBorder="1" applyAlignment="1">
      <alignment vertical="center"/>
    </xf>
    <xf numFmtId="4" fontId="52" fillId="0" borderId="97" xfId="1" applyNumberFormat="1" applyFont="1" applyBorder="1" applyAlignment="1">
      <alignment vertical="center"/>
    </xf>
    <xf numFmtId="4" fontId="42" fillId="8" borderId="98" xfId="1" applyNumberFormat="1" applyFont="1" applyFill="1" applyBorder="1" applyAlignment="1">
      <alignment vertical="center"/>
    </xf>
    <xf numFmtId="4" fontId="42" fillId="8" borderId="99" xfId="1" applyNumberFormat="1" applyFont="1" applyFill="1" applyBorder="1" applyAlignment="1">
      <alignment vertical="center"/>
    </xf>
    <xf numFmtId="4" fontId="42" fillId="8" borderId="63" xfId="1" applyNumberFormat="1" applyFont="1" applyFill="1" applyBorder="1" applyAlignment="1">
      <alignment vertical="center"/>
    </xf>
    <xf numFmtId="4" fontId="38" fillId="8" borderId="25" xfId="1" applyNumberFormat="1" applyFont="1" applyFill="1" applyBorder="1" applyAlignment="1">
      <alignment horizontal="center" vertical="center"/>
    </xf>
    <xf numFmtId="0" fontId="39" fillId="4" borderId="66" xfId="1" applyFont="1" applyFill="1" applyBorder="1" applyAlignment="1">
      <alignment horizontal="left" vertical="center" wrapText="1"/>
    </xf>
    <xf numFmtId="4" fontId="42" fillId="0" borderId="77" xfId="1" applyNumberFormat="1" applyFont="1" applyBorder="1" applyAlignment="1">
      <alignment vertical="center"/>
    </xf>
    <xf numFmtId="4" fontId="42" fillId="0" borderId="8" xfId="1" applyNumberFormat="1" applyFont="1" applyBorder="1" applyAlignment="1">
      <alignment vertical="center"/>
    </xf>
    <xf numFmtId="4" fontId="42" fillId="0" borderId="79" xfId="1" applyNumberFormat="1" applyFont="1" applyBorder="1" applyAlignment="1">
      <alignment vertical="center"/>
    </xf>
    <xf numFmtId="4" fontId="42" fillId="0" borderId="78" xfId="1" applyNumberFormat="1" applyFont="1" applyBorder="1" applyAlignment="1">
      <alignment vertical="center"/>
    </xf>
    <xf numFmtId="4" fontId="42" fillId="0" borderId="14" xfId="1" applyNumberFormat="1" applyFont="1" applyBorder="1" applyAlignment="1">
      <alignment vertical="center"/>
    </xf>
    <xf numFmtId="4" fontId="42" fillId="8" borderId="24" xfId="1" applyNumberFormat="1" applyFont="1" applyFill="1" applyBorder="1" applyAlignment="1">
      <alignment vertical="center"/>
    </xf>
    <xf numFmtId="4" fontId="42" fillId="8" borderId="25" xfId="1" applyNumberFormat="1" applyFont="1" applyFill="1" applyBorder="1" applyAlignment="1">
      <alignment vertical="center"/>
    </xf>
    <xf numFmtId="4" fontId="35" fillId="0" borderId="0" xfId="1" applyNumberFormat="1" applyFont="1" applyAlignment="1" applyProtection="1">
      <alignment horizontal="left" vertical="center"/>
      <protection locked="0"/>
    </xf>
    <xf numFmtId="0" fontId="43" fillId="0" borderId="0" xfId="1" applyFont="1" applyAlignment="1">
      <alignment horizontal="left" vertical="center"/>
    </xf>
    <xf numFmtId="4" fontId="53" fillId="0" borderId="0" xfId="1" applyNumberFormat="1" applyFont="1" applyAlignment="1" applyProtection="1">
      <alignment vertical="center"/>
      <protection locked="0"/>
    </xf>
    <xf numFmtId="4" fontId="48" fillId="0" borderId="0" xfId="1" applyNumberFormat="1" applyFont="1" applyAlignment="1" applyProtection="1">
      <alignment vertical="center"/>
      <protection locked="0"/>
    </xf>
    <xf numFmtId="4" fontId="54" fillId="5" borderId="26" xfId="1" applyNumberFormat="1" applyFont="1" applyFill="1" applyBorder="1" applyAlignment="1" applyProtection="1">
      <alignment horizontal="center" vertical="center"/>
      <protection locked="0"/>
    </xf>
    <xf numFmtId="4" fontId="54" fillId="5" borderId="100" xfId="1" applyNumberFormat="1" applyFont="1" applyFill="1" applyBorder="1" applyAlignment="1" applyProtection="1">
      <alignment horizontal="center" vertical="center"/>
      <protection locked="0"/>
    </xf>
    <xf numFmtId="4" fontId="54" fillId="5" borderId="101" xfId="1" applyNumberFormat="1" applyFont="1" applyFill="1" applyBorder="1" applyAlignment="1" applyProtection="1">
      <alignment horizontal="center" vertical="center"/>
      <protection locked="0"/>
    </xf>
    <xf numFmtId="4" fontId="55" fillId="5" borderId="48" xfId="1" applyNumberFormat="1" applyFont="1" applyFill="1" applyBorder="1" applyAlignment="1" applyProtection="1">
      <alignment horizontal="center" vertical="center" wrapText="1"/>
      <protection locked="0"/>
    </xf>
    <xf numFmtId="4" fontId="55" fillId="5" borderId="23" xfId="1" applyNumberFormat="1" applyFont="1" applyFill="1" applyBorder="1" applyAlignment="1" applyProtection="1">
      <alignment horizontal="center" vertical="center"/>
      <protection locked="0"/>
    </xf>
    <xf numFmtId="4" fontId="55" fillId="5" borderId="24" xfId="1" applyNumberFormat="1" applyFont="1" applyFill="1" applyBorder="1" applyAlignment="1" applyProtection="1">
      <alignment horizontal="center" vertical="center"/>
      <protection locked="0"/>
    </xf>
    <xf numFmtId="4" fontId="55" fillId="5" borderId="25" xfId="1" applyNumberFormat="1" applyFont="1" applyFill="1" applyBorder="1" applyAlignment="1" applyProtection="1">
      <alignment horizontal="center" vertical="center"/>
      <protection locked="0"/>
    </xf>
    <xf numFmtId="4" fontId="54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4" fillId="5" borderId="102" xfId="1" applyNumberFormat="1" applyFont="1" applyFill="1" applyBorder="1" applyAlignment="1" applyProtection="1">
      <alignment horizontal="center" vertical="center"/>
      <protection locked="0"/>
    </xf>
    <xf numFmtId="4" fontId="54" fillId="5" borderId="21" xfId="1" applyNumberFormat="1" applyFont="1" applyFill="1" applyBorder="1" applyAlignment="1" applyProtection="1">
      <alignment horizontal="center" vertical="center"/>
      <protection locked="0"/>
    </xf>
    <xf numFmtId="4" fontId="54" fillId="5" borderId="22" xfId="1" applyNumberFormat="1" applyFont="1" applyFill="1" applyBorder="1" applyAlignment="1" applyProtection="1">
      <alignment horizontal="center" vertical="center"/>
      <protection locked="0"/>
    </xf>
    <xf numFmtId="4" fontId="55" fillId="5" borderId="74" xfId="1" applyNumberFormat="1" applyFont="1" applyFill="1" applyBorder="1" applyAlignment="1" applyProtection="1">
      <alignment horizontal="center" vertical="center" wrapText="1"/>
      <protection locked="0"/>
    </xf>
    <xf numFmtId="4" fontId="53" fillId="8" borderId="100" xfId="1" applyNumberFormat="1" applyFont="1" applyFill="1" applyBorder="1" applyAlignment="1" applyProtection="1">
      <alignment horizontal="center" vertical="center" wrapText="1"/>
      <protection locked="0"/>
    </xf>
    <xf numFmtId="4" fontId="53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4" fillId="8" borderId="51" xfId="1" applyNumberFormat="1" applyFont="1" applyFill="1" applyBorder="1" applyAlignment="1" applyProtection="1">
      <alignment horizontal="center" vertical="center" wrapText="1"/>
      <protection locked="0"/>
    </xf>
    <xf numFmtId="49" fontId="53" fillId="0" borderId="65" xfId="1" applyNumberFormat="1" applyFont="1" applyBorder="1" applyAlignment="1" applyProtection="1">
      <alignment vertical="center"/>
      <protection locked="0"/>
    </xf>
    <xf numFmtId="4" fontId="37" fillId="0" borderId="75" xfId="1" applyNumberFormat="1" applyFont="1" applyBorder="1" applyAlignment="1" applyProtection="1">
      <alignment horizontal="left" vertical="center" wrapText="1"/>
      <protection locked="0"/>
    </xf>
    <xf numFmtId="4" fontId="37" fillId="0" borderId="76" xfId="1" applyNumberFormat="1" applyFont="1" applyBorder="1" applyAlignment="1" applyProtection="1">
      <alignment horizontal="left" vertical="center" wrapText="1"/>
      <protection locked="0"/>
    </xf>
    <xf numFmtId="4" fontId="37" fillId="0" borderId="66" xfId="1" applyNumberFormat="1" applyFont="1" applyBorder="1" applyAlignment="1" applyProtection="1">
      <alignment horizontal="left" vertical="center" wrapText="1"/>
      <protection locked="0"/>
    </xf>
    <xf numFmtId="4" fontId="55" fillId="0" borderId="75" xfId="1" applyNumberFormat="1" applyFont="1" applyBorder="1" applyAlignment="1" applyProtection="1">
      <alignment vertical="center"/>
      <protection locked="0"/>
    </xf>
    <xf numFmtId="4" fontId="53" fillId="0" borderId="65" xfId="1" applyNumberFormat="1" applyFont="1" applyBorder="1" applyAlignment="1" applyProtection="1">
      <alignment vertical="center"/>
      <protection locked="0"/>
    </xf>
    <xf numFmtId="4" fontId="55" fillId="0" borderId="65" xfId="1" applyNumberFormat="1" applyFont="1" applyBorder="1" applyAlignment="1" applyProtection="1">
      <alignment vertical="center"/>
      <protection locked="0"/>
    </xf>
    <xf numFmtId="49" fontId="55" fillId="0" borderId="77" xfId="1" applyNumberFormat="1" applyFont="1" applyBorder="1" applyAlignment="1" applyProtection="1">
      <alignment vertical="center"/>
      <protection locked="0"/>
    </xf>
    <xf numFmtId="4" fontId="37" fillId="0" borderId="103" xfId="1" applyNumberFormat="1" applyFont="1" applyBorder="1" applyAlignment="1" applyProtection="1">
      <alignment horizontal="left" vertical="center" wrapText="1"/>
      <protection locked="0"/>
    </xf>
    <xf numFmtId="0" fontId="29" fillId="0" borderId="7" xfId="1" applyFont="1" applyBorder="1" applyAlignment="1">
      <alignment horizontal="left" vertical="center" wrapText="1"/>
    </xf>
    <xf numFmtId="0" fontId="29" fillId="0" borderId="68" xfId="1" applyFont="1" applyBorder="1" applyAlignment="1">
      <alignment horizontal="left" vertical="center" wrapText="1"/>
    </xf>
    <xf numFmtId="4" fontId="55" fillId="0" borderId="104" xfId="1" applyNumberFormat="1" applyFont="1" applyBorder="1" applyAlignment="1" applyProtection="1">
      <alignment vertical="center"/>
      <protection locked="0"/>
    </xf>
    <xf numFmtId="4" fontId="55" fillId="0" borderId="77" xfId="1" applyNumberFormat="1" applyFont="1" applyBorder="1" applyAlignment="1" applyProtection="1">
      <alignment vertical="center"/>
      <protection locked="0"/>
    </xf>
    <xf numFmtId="4" fontId="53" fillId="0" borderId="51" xfId="1" applyNumberFormat="1" applyFont="1" applyBorder="1" applyAlignment="1" applyProtection="1">
      <alignment vertical="center"/>
      <protection locked="0"/>
    </xf>
    <xf numFmtId="49" fontId="53" fillId="0" borderId="77" xfId="1" applyNumberFormat="1" applyFont="1" applyBorder="1" applyAlignment="1" applyProtection="1">
      <alignment vertical="center"/>
      <protection locked="0"/>
    </xf>
    <xf numFmtId="4" fontId="37" fillId="0" borderId="104" xfId="1" applyNumberFormat="1" applyFont="1" applyBorder="1" applyAlignment="1" applyProtection="1">
      <alignment horizontal="left" vertical="center" wrapText="1"/>
      <protection locked="0"/>
    </xf>
    <xf numFmtId="4" fontId="37" fillId="0" borderId="8" xfId="1" applyNumberFormat="1" applyFont="1" applyBorder="1" applyAlignment="1" applyProtection="1">
      <alignment horizontal="left" vertical="center" wrapText="1"/>
      <protection locked="0"/>
    </xf>
    <xf numFmtId="4" fontId="37" fillId="0" borderId="79" xfId="1" applyNumberFormat="1" applyFont="1" applyBorder="1" applyAlignment="1" applyProtection="1">
      <alignment horizontal="left" vertical="center" wrapText="1"/>
      <protection locked="0"/>
    </xf>
    <xf numFmtId="4" fontId="55" fillId="4" borderId="103" xfId="1" applyNumberFormat="1" applyFont="1" applyFill="1" applyBorder="1" applyAlignment="1">
      <alignment vertical="center"/>
    </xf>
    <xf numFmtId="4" fontId="53" fillId="4" borderId="67" xfId="1" applyNumberFormat="1" applyFont="1" applyFill="1" applyBorder="1" applyAlignment="1" applyProtection="1">
      <alignment vertical="center"/>
      <protection locked="0"/>
    </xf>
    <xf numFmtId="4" fontId="53" fillId="0" borderId="67" xfId="1" applyNumberFormat="1" applyFont="1" applyBorder="1" applyAlignment="1" applyProtection="1">
      <alignment vertical="center"/>
      <protection locked="0"/>
    </xf>
    <xf numFmtId="4" fontId="55" fillId="4" borderId="67" xfId="1" applyNumberFormat="1" applyFont="1" applyFill="1" applyBorder="1" applyAlignment="1" applyProtection="1">
      <alignment vertical="center"/>
      <protection locked="0"/>
    </xf>
    <xf numFmtId="4" fontId="21" fillId="0" borderId="0" xfId="1" applyNumberFormat="1" applyFont="1" applyAlignment="1">
      <alignment horizontal="center" vertical="center"/>
    </xf>
    <xf numFmtId="4" fontId="53" fillId="0" borderId="103" xfId="1" applyNumberFormat="1" applyFont="1" applyBorder="1" applyAlignment="1">
      <alignment vertical="center"/>
    </xf>
    <xf numFmtId="49" fontId="53" fillId="0" borderId="67" xfId="1" applyNumberFormat="1" applyFont="1" applyBorder="1" applyAlignment="1" applyProtection="1">
      <alignment vertical="center"/>
      <protection locked="0"/>
    </xf>
    <xf numFmtId="4" fontId="55" fillId="0" borderId="103" xfId="1" applyNumberFormat="1" applyFont="1" applyBorder="1" applyAlignment="1">
      <alignment vertical="center"/>
    </xf>
    <xf numFmtId="44" fontId="55" fillId="5" borderId="23" xfId="4" applyFont="1" applyFill="1" applyBorder="1" applyAlignment="1" applyProtection="1">
      <alignment horizontal="left" vertical="center" wrapText="1"/>
      <protection locked="0"/>
    </xf>
    <xf numFmtId="44" fontId="55" fillId="5" borderId="24" xfId="4" applyFont="1" applyFill="1" applyBorder="1" applyAlignment="1" applyProtection="1">
      <alignment horizontal="left" vertical="center" wrapText="1"/>
      <protection locked="0"/>
    </xf>
    <xf numFmtId="44" fontId="55" fillId="5" borderId="25" xfId="4" applyFont="1" applyFill="1" applyBorder="1" applyAlignment="1" applyProtection="1">
      <alignment horizontal="left" vertical="center" wrapText="1"/>
      <protection locked="0"/>
    </xf>
    <xf numFmtId="4" fontId="55" fillId="5" borderId="23" xfId="1" applyNumberFormat="1" applyFont="1" applyFill="1" applyBorder="1" applyAlignment="1" applyProtection="1">
      <alignment vertical="center"/>
      <protection locked="0"/>
    </xf>
    <xf numFmtId="4" fontId="55" fillId="5" borderId="63" xfId="1" applyNumberFormat="1" applyFont="1" applyFill="1" applyBorder="1" applyAlignment="1" applyProtection="1">
      <alignment vertical="center"/>
      <protection locked="0"/>
    </xf>
    <xf numFmtId="0" fontId="57" fillId="0" borderId="0" xfId="5" applyFont="1"/>
    <xf numFmtId="4" fontId="47" fillId="0" borderId="0" xfId="1" applyNumberFormat="1" applyFont="1" applyAlignment="1" applyProtection="1">
      <alignment horizontal="left" vertical="center"/>
      <protection locked="0"/>
    </xf>
    <xf numFmtId="0" fontId="53" fillId="0" borderId="0" xfId="1" applyFont="1" applyAlignment="1" applyProtection="1">
      <alignment horizontal="center" vertical="center"/>
      <protection locked="0"/>
    </xf>
    <xf numFmtId="4" fontId="54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" applyBorder="1" applyAlignment="1">
      <alignment horizontal="center" vertical="center"/>
    </xf>
    <xf numFmtId="4" fontId="54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5" fillId="8" borderId="24" xfId="1" applyNumberFormat="1" applyFont="1" applyFill="1" applyBorder="1" applyAlignment="1" applyProtection="1">
      <alignment horizontal="center" vertical="center" wrapText="1"/>
      <protection locked="0"/>
    </xf>
    <xf numFmtId="4" fontId="55" fillId="5" borderId="63" xfId="1" applyNumberFormat="1" applyFont="1" applyFill="1" applyBorder="1" applyAlignment="1" applyProtection="1">
      <alignment horizontal="center" vertical="center" wrapText="1"/>
      <protection locked="0"/>
    </xf>
    <xf numFmtId="4" fontId="54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4" fillId="0" borderId="75" xfId="1" applyNumberFormat="1" applyFont="1" applyBorder="1" applyAlignment="1" applyProtection="1">
      <alignment vertical="center" wrapText="1"/>
      <protection locked="0"/>
    </xf>
    <xf numFmtId="0" fontId="1" fillId="0" borderId="105" xfId="1" applyBorder="1" applyAlignment="1">
      <alignment vertical="center"/>
    </xf>
    <xf numFmtId="4" fontId="53" fillId="0" borderId="27" xfId="1" applyNumberFormat="1" applyFont="1" applyBorder="1" applyAlignment="1" applyProtection="1">
      <alignment horizontal="right" vertical="center" wrapText="1"/>
      <protection locked="0"/>
    </xf>
    <xf numFmtId="4" fontId="55" fillId="0" borderId="106" xfId="1" applyNumberFormat="1" applyFont="1" applyBorder="1" applyAlignment="1">
      <alignment horizontal="right" vertical="center" wrapText="1"/>
    </xf>
    <xf numFmtId="4" fontId="54" fillId="0" borderId="103" xfId="1" applyNumberFormat="1" applyFont="1" applyBorder="1" applyAlignment="1" applyProtection="1">
      <alignment vertical="center" wrapText="1"/>
      <protection locked="0"/>
    </xf>
    <xf numFmtId="0" fontId="1" fillId="0" borderId="5" xfId="1" applyBorder="1" applyAlignment="1">
      <alignment vertical="center"/>
    </xf>
    <xf numFmtId="4" fontId="53" fillId="0" borderId="4" xfId="1" applyNumberFormat="1" applyFont="1" applyBorder="1" applyAlignment="1" applyProtection="1">
      <alignment horizontal="right" vertical="center" wrapText="1"/>
      <protection locked="0"/>
    </xf>
    <xf numFmtId="4" fontId="55" fillId="0" borderId="107" xfId="1" applyNumberFormat="1" applyFont="1" applyBorder="1" applyAlignment="1">
      <alignment horizontal="right" vertical="center" wrapText="1"/>
    </xf>
    <xf numFmtId="4" fontId="55" fillId="0" borderId="103" xfId="1" applyNumberFormat="1" applyFont="1" applyBorder="1" applyAlignment="1" applyProtection="1">
      <alignment vertical="center" wrapText="1"/>
      <protection locked="0"/>
    </xf>
    <xf numFmtId="4" fontId="55" fillId="0" borderId="108" xfId="1" applyNumberFormat="1" applyFont="1" applyBorder="1" applyAlignment="1" applyProtection="1">
      <alignment vertical="center" wrapText="1"/>
      <protection locked="0"/>
    </xf>
    <xf numFmtId="0" fontId="1" fillId="0" borderId="109" xfId="1" applyBorder="1" applyAlignment="1">
      <alignment vertical="center"/>
    </xf>
    <xf numFmtId="4" fontId="53" fillId="0" borderId="85" xfId="1" applyNumberFormat="1" applyFont="1" applyBorder="1" applyAlignment="1" applyProtection="1">
      <alignment horizontal="right" vertical="center" wrapText="1"/>
      <protection locked="0"/>
    </xf>
    <xf numFmtId="4" fontId="55" fillId="0" borderId="110" xfId="1" applyNumberFormat="1" applyFont="1" applyBorder="1" applyAlignment="1">
      <alignment horizontal="right" vertical="center" wrapText="1"/>
    </xf>
    <xf numFmtId="4" fontId="55" fillId="5" borderId="75" xfId="1" applyNumberFormat="1" applyFont="1" applyFill="1" applyBorder="1" applyAlignment="1" applyProtection="1">
      <alignment vertical="center" wrapText="1"/>
      <protection locked="0"/>
    </xf>
    <xf numFmtId="4" fontId="53" fillId="5" borderId="27" xfId="1" applyNumberFormat="1" applyFont="1" applyFill="1" applyBorder="1" applyAlignment="1" applyProtection="1">
      <alignment horizontal="right" vertical="center" wrapText="1"/>
      <protection locked="0"/>
    </xf>
    <xf numFmtId="4" fontId="55" fillId="5" borderId="111" xfId="1" applyNumberFormat="1" applyFont="1" applyFill="1" applyBorder="1" applyAlignment="1">
      <alignment horizontal="right" vertical="center" wrapText="1"/>
    </xf>
    <xf numFmtId="4" fontId="59" fillId="0" borderId="103" xfId="1" applyNumberFormat="1" applyFont="1" applyBorder="1" applyAlignment="1" applyProtection="1">
      <alignment horizontal="left" vertical="center" wrapText="1"/>
      <protection locked="0"/>
    </xf>
    <xf numFmtId="164" fontId="59" fillId="0" borderId="4" xfId="1" applyNumberFormat="1" applyFont="1" applyBorder="1" applyAlignment="1" applyProtection="1">
      <alignment horizontal="right" vertical="center" wrapText="1"/>
      <protection locked="0"/>
    </xf>
    <xf numFmtId="4" fontId="59" fillId="0" borderId="4" xfId="1" applyNumberFormat="1" applyFont="1" applyBorder="1" applyAlignment="1" applyProtection="1">
      <alignment horizontal="right" vertical="center" wrapText="1"/>
      <protection locked="0"/>
    </xf>
    <xf numFmtId="4" fontId="59" fillId="4" borderId="103" xfId="1" applyNumberFormat="1" applyFont="1" applyFill="1" applyBorder="1" applyAlignment="1">
      <alignment horizontal="left" vertical="center" wrapText="1"/>
    </xf>
    <xf numFmtId="0" fontId="1" fillId="4" borderId="5" xfId="1" applyFill="1" applyBorder="1" applyAlignment="1">
      <alignment vertical="center"/>
    </xf>
    <xf numFmtId="4" fontId="59" fillId="0" borderId="103" xfId="1" applyNumberFormat="1" applyFont="1" applyBorder="1" applyAlignment="1" applyProtection="1">
      <alignment vertical="center" wrapText="1"/>
      <protection locked="0"/>
    </xf>
    <xf numFmtId="4" fontId="59" fillId="0" borderId="103" xfId="1" applyNumberFormat="1" applyFont="1" applyBorder="1" applyAlignment="1">
      <alignment horizontal="left" vertical="center"/>
    </xf>
    <xf numFmtId="4" fontId="59" fillId="0" borderId="103" xfId="1" applyNumberFormat="1" applyFont="1" applyBorder="1" applyAlignment="1">
      <alignment horizontal="left" vertical="center" wrapText="1"/>
    </xf>
    <xf numFmtId="4" fontId="60" fillId="0" borderId="108" xfId="1" applyNumberFormat="1" applyFont="1" applyBorder="1" applyAlignment="1" applyProtection="1">
      <alignment vertical="center" wrapText="1"/>
      <protection locked="0"/>
    </xf>
    <xf numFmtId="164" fontId="59" fillId="0" borderId="85" xfId="1" applyNumberFormat="1" applyFont="1" applyBorder="1" applyAlignment="1" applyProtection="1">
      <alignment horizontal="right" vertical="center" wrapText="1"/>
      <protection locked="0"/>
    </xf>
    <xf numFmtId="4" fontId="55" fillId="0" borderId="90" xfId="1" applyNumberFormat="1" applyFont="1" applyBorder="1" applyAlignment="1">
      <alignment horizontal="right" vertical="center" wrapText="1"/>
    </xf>
    <xf numFmtId="4" fontId="55" fillId="5" borderId="23" xfId="1" applyNumberFormat="1" applyFont="1" applyFill="1" applyBorder="1" applyAlignment="1" applyProtection="1">
      <alignment vertical="center" wrapText="1"/>
      <protection locked="0"/>
    </xf>
    <xf numFmtId="0" fontId="1" fillId="0" borderId="112" xfId="1" applyBorder="1" applyAlignment="1">
      <alignment vertical="center"/>
    </xf>
    <xf numFmtId="4" fontId="55" fillId="8" borderId="83" xfId="1" applyNumberFormat="1" applyFont="1" applyFill="1" applyBorder="1" applyAlignment="1">
      <alignment horizontal="right" vertical="center" wrapText="1"/>
    </xf>
    <xf numFmtId="0" fontId="58" fillId="0" borderId="0" xfId="1" applyFont="1" applyAlignment="1" applyProtection="1">
      <alignment horizontal="left" vertical="center" wrapText="1"/>
      <protection locked="0"/>
    </xf>
    <xf numFmtId="0" fontId="43" fillId="0" borderId="0" xfId="1" applyFont="1"/>
    <xf numFmtId="4" fontId="61" fillId="0" borderId="0" xfId="1" applyNumberFormat="1" applyFont="1" applyAlignment="1">
      <alignment horizontal="center" vertical="center" wrapText="1"/>
    </xf>
    <xf numFmtId="4" fontId="55" fillId="8" borderId="25" xfId="1" applyNumberFormat="1" applyFont="1" applyFill="1" applyBorder="1" applyAlignment="1" applyProtection="1">
      <alignment vertical="center" wrapText="1"/>
      <protection locked="0"/>
    </xf>
    <xf numFmtId="4" fontId="54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54" fillId="8" borderId="63" xfId="1" applyNumberFormat="1" applyFont="1" applyFill="1" applyBorder="1" applyAlignment="1" applyProtection="1">
      <alignment horizontal="center" vertical="center" wrapText="1"/>
      <protection locked="0"/>
    </xf>
    <xf numFmtId="4" fontId="53" fillId="0" borderId="75" xfId="1" applyNumberFormat="1" applyFont="1" applyBorder="1" applyAlignment="1" applyProtection="1">
      <alignment vertical="center" wrapText="1"/>
      <protection locked="0"/>
    </xf>
    <xf numFmtId="4" fontId="53" fillId="0" borderId="66" xfId="1" applyNumberFormat="1" applyFont="1" applyBorder="1" applyAlignment="1" applyProtection="1">
      <alignment vertical="center" wrapText="1"/>
      <protection locked="0"/>
    </xf>
    <xf numFmtId="4" fontId="53" fillId="0" borderId="8" xfId="1" applyNumberFormat="1" applyFont="1" applyBorder="1" applyAlignment="1" applyProtection="1">
      <alignment horizontal="right" vertical="center" wrapText="1"/>
      <protection locked="0"/>
    </xf>
    <xf numFmtId="4" fontId="53" fillId="0" borderId="77" xfId="1" applyNumberFormat="1" applyFont="1" applyBorder="1" applyAlignment="1" applyProtection="1">
      <alignment horizontal="right" vertical="center" wrapText="1"/>
      <protection locked="0"/>
    </xf>
    <xf numFmtId="4" fontId="53" fillId="0" borderId="103" xfId="1" applyNumberFormat="1" applyFont="1" applyBorder="1" applyAlignment="1" applyProtection="1">
      <alignment vertical="center" wrapText="1"/>
      <protection locked="0"/>
    </xf>
    <xf numFmtId="4" fontId="53" fillId="0" borderId="68" xfId="1" applyNumberFormat="1" applyFont="1" applyBorder="1" applyAlignment="1" applyProtection="1">
      <alignment vertical="center" wrapText="1"/>
      <protection locked="0"/>
    </xf>
    <xf numFmtId="4" fontId="53" fillId="0" borderId="7" xfId="1" applyNumberFormat="1" applyFont="1" applyBorder="1" applyAlignment="1" applyProtection="1">
      <alignment horizontal="right" vertical="center" wrapText="1"/>
      <protection locked="0"/>
    </xf>
    <xf numFmtId="4" fontId="53" fillId="0" borderId="67" xfId="1" applyNumberFormat="1" applyFont="1" applyBorder="1" applyAlignment="1" applyProtection="1">
      <alignment horizontal="right" vertical="center" wrapText="1"/>
      <protection locked="0"/>
    </xf>
    <xf numFmtId="4" fontId="53" fillId="0" borderId="108" xfId="1" applyNumberFormat="1" applyFont="1" applyBorder="1" applyAlignment="1" applyProtection="1">
      <alignment vertical="center" wrapText="1"/>
      <protection locked="0"/>
    </xf>
    <xf numFmtId="4" fontId="53" fillId="0" borderId="72" xfId="1" applyNumberFormat="1" applyFont="1" applyBorder="1" applyAlignment="1" applyProtection="1">
      <alignment vertical="center" wrapText="1"/>
      <protection locked="0"/>
    </xf>
    <xf numFmtId="4" fontId="54" fillId="8" borderId="24" xfId="1" applyNumberFormat="1" applyFont="1" applyFill="1" applyBorder="1" applyAlignment="1">
      <alignment horizontal="right" vertical="center" wrapText="1"/>
    </xf>
    <xf numFmtId="4" fontId="54" fillId="8" borderId="63" xfId="1" applyNumberFormat="1" applyFont="1" applyFill="1" applyBorder="1" applyAlignment="1">
      <alignment horizontal="right" vertical="center" wrapText="1"/>
    </xf>
    <xf numFmtId="4" fontId="55" fillId="8" borderId="24" xfId="1" applyNumberFormat="1" applyFont="1" applyFill="1" applyBorder="1" applyAlignment="1">
      <alignment horizontal="right" vertical="center" wrapText="1"/>
    </xf>
    <xf numFmtId="4" fontId="55" fillId="5" borderId="63" xfId="1" applyNumberFormat="1" applyFont="1" applyFill="1" applyBorder="1" applyAlignment="1">
      <alignment horizontal="right" vertical="center" wrapText="1"/>
    </xf>
    <xf numFmtId="4" fontId="55" fillId="8" borderId="25" xfId="1" applyNumberFormat="1" applyFont="1" applyFill="1" applyBorder="1" applyAlignment="1">
      <alignment horizontal="right" vertical="center" wrapText="1"/>
    </xf>
    <xf numFmtId="4" fontId="21" fillId="0" borderId="0" xfId="1" applyNumberFormat="1" applyFont="1" applyAlignment="1">
      <alignment vertical="center" wrapText="1"/>
    </xf>
    <xf numFmtId="4" fontId="55" fillId="8" borderId="23" xfId="1" applyNumberFormat="1" applyFont="1" applyFill="1" applyBorder="1" applyAlignment="1">
      <alignment horizontal="center" vertical="center" wrapText="1"/>
    </xf>
    <xf numFmtId="4" fontId="55" fillId="8" borderId="25" xfId="1" applyNumberFormat="1" applyFont="1" applyFill="1" applyBorder="1" applyAlignment="1">
      <alignment horizontal="center" vertical="center" wrapText="1"/>
    </xf>
    <xf numFmtId="4" fontId="54" fillId="5" borderId="24" xfId="1" applyNumberFormat="1" applyFont="1" applyFill="1" applyBorder="1" applyAlignment="1">
      <alignment horizontal="center" vertical="center" wrapText="1"/>
    </xf>
    <xf numFmtId="4" fontId="54" fillId="8" borderId="63" xfId="1" applyNumberFormat="1" applyFont="1" applyFill="1" applyBorder="1" applyAlignment="1">
      <alignment horizontal="center" vertical="center" wrapText="1"/>
    </xf>
    <xf numFmtId="4" fontId="53" fillId="0" borderId="75" xfId="1" applyNumberFormat="1" applyFont="1" applyBorder="1" applyAlignment="1">
      <alignment horizontal="left" vertical="center" wrapText="1"/>
    </xf>
    <xf numFmtId="4" fontId="53" fillId="0" borderId="66" xfId="1" applyNumberFormat="1" applyFont="1" applyBorder="1" applyAlignment="1">
      <alignment horizontal="left" vertical="center" wrapText="1"/>
    </xf>
    <xf numFmtId="4" fontId="53" fillId="0" borderId="76" xfId="1" applyNumberFormat="1" applyFont="1" applyBorder="1" applyAlignment="1">
      <alignment horizontal="right" vertical="center" wrapText="1"/>
    </xf>
    <xf numFmtId="4" fontId="53" fillId="0" borderId="65" xfId="1" applyNumberFormat="1" applyFont="1" applyBorder="1" applyAlignment="1">
      <alignment horizontal="right" vertical="center" wrapText="1"/>
    </xf>
    <xf numFmtId="4" fontId="53" fillId="0" borderId="108" xfId="1" applyNumberFormat="1" applyFont="1" applyBorder="1" applyAlignment="1">
      <alignment horizontal="left" vertical="center" wrapText="1"/>
    </xf>
    <xf numFmtId="4" fontId="53" fillId="0" borderId="72" xfId="1" applyNumberFormat="1" applyFont="1" applyBorder="1" applyAlignment="1">
      <alignment horizontal="left" vertical="center" wrapText="1"/>
    </xf>
    <xf numFmtId="4" fontId="53" fillId="0" borderId="72" xfId="1" applyNumberFormat="1" applyFont="1" applyBorder="1" applyAlignment="1">
      <alignment horizontal="right" vertical="center" wrapText="1"/>
    </xf>
    <xf numFmtId="4" fontId="53" fillId="0" borderId="77" xfId="1" applyNumberFormat="1" applyFont="1" applyBorder="1" applyAlignment="1">
      <alignment horizontal="right" vertical="center" wrapText="1"/>
    </xf>
    <xf numFmtId="4" fontId="55" fillId="5" borderId="23" xfId="1" applyNumberFormat="1" applyFont="1" applyFill="1" applyBorder="1" applyAlignment="1">
      <alignment horizontal="left" vertical="center" wrapText="1"/>
    </xf>
    <xf numFmtId="4" fontId="55" fillId="8" borderId="25" xfId="1" applyNumberFormat="1" applyFont="1" applyFill="1" applyBorder="1" applyAlignment="1">
      <alignment horizontal="left" vertical="center" wrapText="1"/>
    </xf>
    <xf numFmtId="4" fontId="55" fillId="8" borderId="21" xfId="1" applyNumberFormat="1" applyFont="1" applyFill="1" applyBorder="1" applyAlignment="1">
      <alignment horizontal="right" vertical="center" wrapText="1"/>
    </xf>
    <xf numFmtId="4" fontId="55" fillId="8" borderId="63" xfId="1" applyNumberFormat="1" applyFont="1" applyFill="1" applyBorder="1" applyAlignment="1">
      <alignment horizontal="right" vertical="center" wrapText="1"/>
    </xf>
    <xf numFmtId="4" fontId="62" fillId="0" borderId="0" xfId="1" applyNumberFormat="1" applyFont="1" applyAlignment="1">
      <alignment vertical="center"/>
    </xf>
    <xf numFmtId="4" fontId="55" fillId="8" borderId="63" xfId="1" applyNumberFormat="1" applyFont="1" applyFill="1" applyBorder="1" applyAlignment="1">
      <alignment horizontal="center" vertical="center"/>
    </xf>
    <xf numFmtId="4" fontId="54" fillId="5" borderId="23" xfId="1" applyNumberFormat="1" applyFont="1" applyFill="1" applyBorder="1" applyAlignment="1">
      <alignment horizontal="center" vertical="center" wrapText="1"/>
    </xf>
    <xf numFmtId="0" fontId="1" fillId="0" borderId="25" xfId="1" applyBorder="1" applyAlignment="1">
      <alignment vertical="center"/>
    </xf>
    <xf numFmtId="4" fontId="55" fillId="8" borderId="74" xfId="1" applyNumberFormat="1" applyFont="1" applyFill="1" applyBorder="1" applyAlignment="1">
      <alignment horizontal="center" vertical="center"/>
    </xf>
    <xf numFmtId="4" fontId="54" fillId="5" borderId="63" xfId="1" applyNumberFormat="1" applyFont="1" applyFill="1" applyBorder="1" applyAlignment="1">
      <alignment horizontal="center" vertical="center" wrapText="1"/>
    </xf>
    <xf numFmtId="4" fontId="55" fillId="5" borderId="63" xfId="1" applyNumberFormat="1" applyFont="1" applyFill="1" applyBorder="1" applyAlignment="1">
      <alignment horizontal="center" vertical="center" wrapText="1"/>
    </xf>
    <xf numFmtId="4" fontId="55" fillId="5" borderId="24" xfId="1" applyNumberFormat="1" applyFont="1" applyFill="1" applyBorder="1" applyAlignment="1">
      <alignment horizontal="center" vertical="center" wrapText="1"/>
    </xf>
    <xf numFmtId="4" fontId="54" fillId="5" borderId="74" xfId="1" applyNumberFormat="1" applyFont="1" applyFill="1" applyBorder="1" applyAlignment="1">
      <alignment horizontal="left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4" fontId="53" fillId="0" borderId="67" xfId="1" applyNumberFormat="1" applyFont="1" applyBorder="1" applyAlignment="1">
      <alignment horizontal="left" vertical="center" wrapText="1"/>
    </xf>
    <xf numFmtId="4" fontId="53" fillId="0" borderId="77" xfId="1" applyNumberFormat="1" applyFont="1" applyBorder="1" applyAlignment="1">
      <alignment vertical="center"/>
    </xf>
    <xf numFmtId="4" fontId="53" fillId="0" borderId="8" xfId="1" applyNumberFormat="1" applyFont="1" applyBorder="1" applyAlignment="1">
      <alignment vertical="center"/>
    </xf>
    <xf numFmtId="4" fontId="53" fillId="0" borderId="67" xfId="1" applyNumberFormat="1" applyFont="1" applyBorder="1" applyAlignment="1">
      <alignment vertical="center"/>
    </xf>
    <xf numFmtId="4" fontId="53" fillId="0" borderId="7" xfId="1" applyNumberFormat="1" applyFont="1" applyBorder="1" applyAlignment="1">
      <alignment vertical="center"/>
    </xf>
    <xf numFmtId="4" fontId="59" fillId="0" borderId="103" xfId="1" applyNumberFormat="1" applyFont="1" applyBorder="1" applyAlignment="1">
      <alignment horizontal="left" vertical="center" wrapText="1"/>
    </xf>
    <xf numFmtId="4" fontId="59" fillId="0" borderId="73" xfId="1" applyNumberFormat="1" applyFont="1" applyBorder="1" applyAlignment="1">
      <alignment horizontal="left" vertical="center" wrapText="1"/>
    </xf>
    <xf numFmtId="4" fontId="53" fillId="0" borderId="51" xfId="1" applyNumberFormat="1" applyFont="1" applyBorder="1" applyAlignment="1">
      <alignment vertical="center"/>
    </xf>
    <xf numFmtId="4" fontId="53" fillId="0" borderId="0" xfId="1" applyNumberFormat="1" applyFont="1" applyAlignment="1">
      <alignment vertical="center"/>
    </xf>
    <xf numFmtId="4" fontId="55" fillId="8" borderId="23" xfId="1" applyNumberFormat="1" applyFont="1" applyFill="1" applyBorder="1" applyAlignment="1">
      <alignment horizontal="left" vertical="center"/>
    </xf>
    <xf numFmtId="4" fontId="55" fillId="8" borderId="63" xfId="1" applyNumberFormat="1" applyFont="1" applyFill="1" applyBorder="1" applyAlignment="1">
      <alignment vertical="center"/>
    </xf>
    <xf numFmtId="4" fontId="55" fillId="8" borderId="23" xfId="1" applyNumberFormat="1" applyFont="1" applyFill="1" applyBorder="1" applyAlignment="1">
      <alignment vertical="center"/>
    </xf>
    <xf numFmtId="4" fontId="48" fillId="0" borderId="0" xfId="1" applyNumberFormat="1" applyFont="1" applyAlignment="1">
      <alignment horizontal="justify" vertical="center"/>
    </xf>
    <xf numFmtId="4" fontId="54" fillId="8" borderId="23" xfId="1" applyNumberFormat="1" applyFont="1" applyFill="1" applyBorder="1" applyAlignment="1">
      <alignment horizontal="center" vertical="center"/>
    </xf>
    <xf numFmtId="4" fontId="54" fillId="8" borderId="25" xfId="1" applyNumberFormat="1" applyFont="1" applyFill="1" applyBorder="1" applyAlignment="1">
      <alignment horizontal="center" vertical="center"/>
    </xf>
    <xf numFmtId="0" fontId="63" fillId="0" borderId="0" xfId="3" applyFont="1"/>
    <xf numFmtId="4" fontId="55" fillId="0" borderId="75" xfId="1" applyNumberFormat="1" applyFont="1" applyBorder="1" applyAlignment="1" applyProtection="1">
      <alignment horizontal="justify" vertical="center"/>
      <protection locked="0"/>
    </xf>
    <xf numFmtId="4" fontId="55" fillId="0" borderId="66" xfId="1" applyNumberFormat="1" applyFont="1" applyBorder="1" applyAlignment="1" applyProtection="1">
      <alignment horizontal="justify" vertical="center"/>
      <protection locked="0"/>
    </xf>
    <xf numFmtId="4" fontId="53" fillId="0" borderId="76" xfId="1" applyNumberFormat="1" applyFont="1" applyBorder="1" applyAlignment="1" applyProtection="1">
      <alignment horizontal="right" vertical="center"/>
      <protection locked="0"/>
    </xf>
    <xf numFmtId="4" fontId="53" fillId="0" borderId="65" xfId="1" applyNumberFormat="1" applyFont="1" applyBorder="1" applyAlignment="1" applyProtection="1">
      <alignment horizontal="right" vertical="center" wrapText="1"/>
      <protection locked="0"/>
    </xf>
    <xf numFmtId="4" fontId="55" fillId="0" borderId="103" xfId="1" applyNumberFormat="1" applyFont="1" applyBorder="1" applyAlignment="1" applyProtection="1">
      <alignment horizontal="justify" vertical="center"/>
      <protection locked="0"/>
    </xf>
    <xf numFmtId="4" fontId="55" fillId="0" borderId="68" xfId="1" applyNumberFormat="1" applyFont="1" applyBorder="1" applyAlignment="1" applyProtection="1">
      <alignment horizontal="justify" vertical="center"/>
      <protection locked="0"/>
    </xf>
    <xf numFmtId="4" fontId="53" fillId="0" borderId="7" xfId="1" applyNumberFormat="1" applyFont="1" applyBorder="1" applyAlignment="1" applyProtection="1">
      <alignment horizontal="right" vertical="center"/>
      <protection locked="0"/>
    </xf>
    <xf numFmtId="4" fontId="59" fillId="0" borderId="103" xfId="1" applyNumberFormat="1" applyFont="1" applyBorder="1" applyAlignment="1" applyProtection="1">
      <alignment horizontal="justify" vertical="center"/>
      <protection locked="0"/>
    </xf>
    <xf numFmtId="4" fontId="59" fillId="0" borderId="68" xfId="1" applyNumberFormat="1" applyFont="1" applyBorder="1" applyAlignment="1" applyProtection="1">
      <alignment horizontal="justify" vertical="center"/>
      <protection locked="0"/>
    </xf>
    <xf numFmtId="4" fontId="59" fillId="0" borderId="7" xfId="1" applyNumberFormat="1" applyFont="1" applyBorder="1" applyAlignment="1" applyProtection="1">
      <alignment horizontal="right" vertical="center"/>
      <protection locked="0"/>
    </xf>
    <xf numFmtId="4" fontId="59" fillId="0" borderId="67" xfId="1" applyNumberFormat="1" applyFont="1" applyBorder="1" applyAlignment="1" applyProtection="1">
      <alignment horizontal="right" vertical="center" wrapText="1"/>
      <protection locked="0"/>
    </xf>
    <xf numFmtId="0" fontId="63" fillId="0" borderId="0" xfId="3" applyFont="1" applyAlignment="1">
      <alignment wrapText="1"/>
    </xf>
    <xf numFmtId="4" fontId="55" fillId="0" borderId="113" xfId="1" applyNumberFormat="1" applyFont="1" applyBorder="1" applyAlignment="1" applyProtection="1">
      <alignment horizontal="justify" vertical="center"/>
      <protection locked="0"/>
    </xf>
    <xf numFmtId="4" fontId="55" fillId="0" borderId="97" xfId="1" applyNumberFormat="1" applyFont="1" applyBorder="1" applyAlignment="1" applyProtection="1">
      <alignment horizontal="justify" vertical="center"/>
      <protection locked="0"/>
    </xf>
    <xf numFmtId="4" fontId="53" fillId="0" borderId="10" xfId="1" applyNumberFormat="1" applyFont="1" applyBorder="1" applyAlignment="1" applyProtection="1">
      <alignment horizontal="right" vertical="center"/>
      <protection locked="0"/>
    </xf>
    <xf numFmtId="4" fontId="53" fillId="0" borderId="96" xfId="1" applyNumberFormat="1" applyFont="1" applyBorder="1" applyAlignment="1" applyProtection="1">
      <alignment horizontal="right" vertical="center" wrapText="1"/>
      <protection locked="0"/>
    </xf>
    <xf numFmtId="4" fontId="53" fillId="0" borderId="113" xfId="1" applyNumberFormat="1" applyFont="1" applyBorder="1" applyAlignment="1" applyProtection="1">
      <alignment horizontal="right" vertical="center"/>
      <protection locked="0"/>
    </xf>
    <xf numFmtId="4" fontId="53" fillId="0" borderId="103" xfId="1" applyNumberFormat="1" applyFont="1" applyBorder="1" applyAlignment="1" applyProtection="1">
      <alignment horizontal="right" vertical="center"/>
      <protection locked="0"/>
    </xf>
    <xf numFmtId="4" fontId="55" fillId="0" borderId="108" xfId="1" applyNumberFormat="1" applyFont="1" applyBorder="1" applyAlignment="1" applyProtection="1">
      <alignment horizontal="justify" vertical="center"/>
      <protection locked="0"/>
    </xf>
    <xf numFmtId="4" fontId="55" fillId="0" borderId="72" xfId="1" applyNumberFormat="1" applyFont="1" applyBorder="1" applyAlignment="1" applyProtection="1">
      <alignment horizontal="justify" vertical="center"/>
      <protection locked="0"/>
    </xf>
    <xf numFmtId="4" fontId="53" fillId="0" borderId="0" xfId="1" applyNumberFormat="1" applyFont="1" applyAlignment="1" applyProtection="1">
      <alignment horizontal="right" vertical="center"/>
      <protection locked="0"/>
    </xf>
    <xf numFmtId="4" fontId="53" fillId="0" borderId="51" xfId="1" applyNumberFormat="1" applyFont="1" applyBorder="1" applyAlignment="1" applyProtection="1">
      <alignment horizontal="right" vertical="center" wrapText="1"/>
      <protection locked="0"/>
    </xf>
    <xf numFmtId="4" fontId="55" fillId="8" borderId="23" xfId="1" applyNumberFormat="1" applyFont="1" applyFill="1" applyBorder="1" applyAlignment="1" applyProtection="1">
      <alignment horizontal="justify" vertical="center"/>
      <protection locked="0"/>
    </xf>
    <xf numFmtId="4" fontId="55" fillId="8" borderId="25" xfId="1" applyNumberFormat="1" applyFont="1" applyFill="1" applyBorder="1" applyAlignment="1" applyProtection="1">
      <alignment horizontal="justify" vertical="center"/>
      <protection locked="0"/>
    </xf>
    <xf numFmtId="4" fontId="55" fillId="5" borderId="25" xfId="1" applyNumberFormat="1" applyFont="1" applyFill="1" applyBorder="1" applyAlignment="1">
      <alignment horizontal="right" vertical="center"/>
    </xf>
    <xf numFmtId="4" fontId="55" fillId="8" borderId="63" xfId="1" applyNumberFormat="1" applyFont="1" applyFill="1" applyBorder="1" applyAlignment="1">
      <alignment horizontal="right" vertical="center"/>
    </xf>
    <xf numFmtId="4" fontId="55" fillId="0" borderId="0" xfId="1" applyNumberFormat="1" applyFont="1" applyAlignment="1" applyProtection="1">
      <alignment horizontal="justify" vertical="center"/>
      <protection locked="0"/>
    </xf>
    <xf numFmtId="4" fontId="55" fillId="0" borderId="0" xfId="1" applyNumberFormat="1" applyFont="1" applyAlignment="1">
      <alignment horizontal="right" vertical="center"/>
    </xf>
    <xf numFmtId="4" fontId="54" fillId="8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1" applyBorder="1" applyAlignment="1">
      <alignment horizontal="left" vertical="center"/>
    </xf>
    <xf numFmtId="4" fontId="54" fillId="0" borderId="23" xfId="1" applyNumberFormat="1" applyFont="1" applyBorder="1" applyAlignment="1" applyProtection="1">
      <alignment vertical="center" wrapText="1"/>
      <protection locked="0"/>
    </xf>
    <xf numFmtId="4" fontId="55" fillId="0" borderId="101" xfId="1" applyNumberFormat="1" applyFont="1" applyBorder="1" applyAlignment="1" applyProtection="1">
      <alignment horizontal="right" vertical="center" wrapText="1"/>
      <protection locked="0"/>
    </xf>
    <xf numFmtId="4" fontId="55" fillId="0" borderId="48" xfId="1" applyNumberFormat="1" applyFont="1" applyBorder="1" applyAlignment="1">
      <alignment horizontal="right" vertical="center" wrapText="1"/>
    </xf>
    <xf numFmtId="4" fontId="55" fillId="0" borderId="23" xfId="1" applyNumberFormat="1" applyFont="1" applyBorder="1" applyAlignment="1" applyProtection="1">
      <alignment vertical="center" wrapText="1"/>
      <protection locked="0"/>
    </xf>
    <xf numFmtId="4" fontId="55" fillId="0" borderId="63" xfId="1" applyNumberFormat="1" applyFont="1" applyBorder="1" applyAlignment="1" applyProtection="1">
      <alignment horizontal="right" vertical="center" wrapText="1"/>
      <protection locked="0"/>
    </xf>
    <xf numFmtId="4" fontId="55" fillId="0" borderId="63" xfId="1" applyNumberFormat="1" applyFont="1" applyBorder="1" applyAlignment="1">
      <alignment horizontal="right" vertical="center" wrapText="1"/>
    </xf>
    <xf numFmtId="4" fontId="59" fillId="0" borderId="75" xfId="1" applyNumberFormat="1" applyFont="1" applyBorder="1" applyAlignment="1" applyProtection="1">
      <alignment horizontal="left" vertical="center" wrapText="1"/>
      <protection locked="0"/>
    </xf>
    <xf numFmtId="164" fontId="59" fillId="0" borderId="27" xfId="1" applyNumberFormat="1" applyFont="1" applyBorder="1" applyAlignment="1" applyProtection="1">
      <alignment horizontal="right" vertical="center" wrapText="1"/>
      <protection locked="0"/>
    </xf>
    <xf numFmtId="164" fontId="59" fillId="0" borderId="79" xfId="1" applyNumberFormat="1" applyFont="1" applyBorder="1" applyAlignment="1" applyProtection="1">
      <alignment horizontal="right" vertical="center" wrapText="1"/>
      <protection locked="0"/>
    </xf>
    <xf numFmtId="164" fontId="59" fillId="0" borderId="20" xfId="1" applyNumberFormat="1" applyFont="1" applyBorder="1" applyAlignment="1" applyProtection="1">
      <alignment horizontal="right" vertical="center" wrapText="1"/>
      <protection locked="0"/>
    </xf>
    <xf numFmtId="164" fontId="59" fillId="0" borderId="68" xfId="1" applyNumberFormat="1" applyFont="1" applyBorder="1" applyAlignment="1" applyProtection="1">
      <alignment horizontal="right" vertical="center" wrapText="1"/>
      <protection locked="0"/>
    </xf>
    <xf numFmtId="4" fontId="64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" fontId="49" fillId="0" borderId="0" xfId="1" applyNumberFormat="1" applyFont="1" applyAlignment="1" applyProtection="1">
      <alignment vertical="center"/>
      <protection locked="0"/>
    </xf>
    <xf numFmtId="0" fontId="1" fillId="0" borderId="25" xfId="1" applyBorder="1" applyAlignment="1">
      <alignment vertical="center" wrapText="1"/>
    </xf>
    <xf numFmtId="4" fontId="54" fillId="5" borderId="100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1" applyNumberFormat="1" applyFont="1" applyAlignment="1">
      <alignment vertical="center"/>
    </xf>
    <xf numFmtId="4" fontId="55" fillId="5" borderId="23" xfId="1" applyNumberFormat="1" applyFont="1" applyFill="1" applyBorder="1" applyAlignment="1" applyProtection="1">
      <alignment horizontal="left" vertical="center"/>
      <protection locked="0"/>
    </xf>
    <xf numFmtId="4" fontId="55" fillId="5" borderId="25" xfId="1" applyNumberFormat="1" applyFont="1" applyFill="1" applyBorder="1" applyAlignment="1" applyProtection="1">
      <alignment horizontal="left" vertical="center"/>
      <protection locked="0"/>
    </xf>
    <xf numFmtId="4" fontId="55" fillId="5" borderId="63" xfId="1" applyNumberFormat="1" applyFont="1" applyFill="1" applyBorder="1" applyAlignment="1">
      <alignment horizontal="right" vertical="center"/>
    </xf>
    <xf numFmtId="4" fontId="55" fillId="0" borderId="8" xfId="1" applyNumberFormat="1" applyFont="1" applyBorder="1" applyAlignment="1" applyProtection="1">
      <alignment horizontal="right" vertical="center"/>
      <protection locked="0"/>
    </xf>
    <xf numFmtId="4" fontId="55" fillId="0" borderId="77" xfId="1" applyNumberFormat="1" applyFont="1" applyBorder="1" applyAlignment="1" applyProtection="1">
      <alignment horizontal="right" vertical="center"/>
      <protection locked="0"/>
    </xf>
    <xf numFmtId="4" fontId="37" fillId="0" borderId="103" xfId="1" applyNumberFormat="1" applyFont="1" applyBorder="1" applyAlignment="1" applyProtection="1">
      <alignment horizontal="left" vertical="center"/>
      <protection locked="0"/>
    </xf>
    <xf numFmtId="4" fontId="37" fillId="0" borderId="68" xfId="1" applyNumberFormat="1" applyFont="1" applyBorder="1" applyAlignment="1" applyProtection="1">
      <alignment horizontal="left" vertical="center"/>
      <protection locked="0"/>
    </xf>
    <xf numFmtId="4" fontId="53" fillId="0" borderId="8" xfId="1" applyNumberFormat="1" applyFont="1" applyBorder="1" applyAlignment="1" applyProtection="1">
      <alignment horizontal="right" vertical="center"/>
      <protection locked="0"/>
    </xf>
    <xf numFmtId="4" fontId="53" fillId="0" borderId="77" xfId="1" applyNumberFormat="1" applyFont="1" applyBorder="1" applyAlignment="1" applyProtection="1">
      <alignment horizontal="right" vertical="center"/>
      <protection locked="0"/>
    </xf>
    <xf numFmtId="4" fontId="53" fillId="0" borderId="103" xfId="1" applyNumberFormat="1" applyFont="1" applyBorder="1" applyAlignment="1" applyProtection="1">
      <alignment horizontal="left" vertical="center"/>
      <protection locked="0"/>
    </xf>
    <xf numFmtId="4" fontId="53" fillId="0" borderId="68" xfId="1" applyNumberFormat="1" applyFont="1" applyBorder="1" applyAlignment="1" applyProtection="1">
      <alignment horizontal="left" vertical="center"/>
      <protection locked="0"/>
    </xf>
    <xf numFmtId="4" fontId="53" fillId="0" borderId="67" xfId="1" applyNumberFormat="1" applyFont="1" applyBorder="1" applyAlignment="1" applyProtection="1">
      <alignment horizontal="right" vertical="center"/>
      <protection locked="0"/>
    </xf>
    <xf numFmtId="4" fontId="53" fillId="0" borderId="103" xfId="1" applyNumberFormat="1" applyFont="1" applyBorder="1" applyAlignment="1" applyProtection="1">
      <alignment horizontal="left" vertical="center" wrapText="1"/>
      <protection locked="0"/>
    </xf>
    <xf numFmtId="4" fontId="53" fillId="0" borderId="68" xfId="1" applyNumberFormat="1" applyFont="1" applyBorder="1" applyAlignment="1" applyProtection="1">
      <alignment horizontal="left" vertical="center" wrapText="1"/>
      <protection locked="0"/>
    </xf>
    <xf numFmtId="4" fontId="53" fillId="0" borderId="108" xfId="1" applyNumberFormat="1" applyFont="1" applyBorder="1" applyAlignment="1" applyProtection="1">
      <alignment horizontal="left" vertical="center"/>
      <protection locked="0"/>
    </xf>
    <xf numFmtId="4" fontId="53" fillId="0" borderId="72" xfId="1" applyNumberFormat="1" applyFont="1" applyBorder="1" applyAlignment="1" applyProtection="1">
      <alignment horizontal="left" vertical="center"/>
      <protection locked="0"/>
    </xf>
    <xf numFmtId="4" fontId="53" fillId="0" borderId="96" xfId="1" applyNumberFormat="1" applyFont="1" applyBorder="1" applyAlignment="1" applyProtection="1">
      <alignment horizontal="right" vertical="center"/>
      <protection locked="0"/>
    </xf>
    <xf numFmtId="4" fontId="53" fillId="0" borderId="108" xfId="1" applyNumberFormat="1" applyFont="1" applyBorder="1" applyAlignment="1" applyProtection="1">
      <alignment horizontal="left" vertical="center" wrapText="1"/>
      <protection locked="0"/>
    </xf>
    <xf numFmtId="4" fontId="53" fillId="0" borderId="72" xfId="1" applyNumberFormat="1" applyFont="1" applyBorder="1" applyAlignment="1" applyProtection="1">
      <alignment horizontal="left" vertical="center" wrapText="1"/>
      <protection locked="0"/>
    </xf>
    <xf numFmtId="4" fontId="53" fillId="0" borderId="114" xfId="1" applyNumberFormat="1" applyFont="1" applyBorder="1" applyAlignment="1" applyProtection="1">
      <alignment horizontal="right" vertical="center"/>
      <protection locked="0"/>
    </xf>
    <xf numFmtId="4" fontId="53" fillId="0" borderId="71" xfId="1" applyNumberFormat="1" applyFont="1" applyBorder="1" applyAlignment="1" applyProtection="1">
      <alignment horizontal="right" vertical="center"/>
      <protection locked="0"/>
    </xf>
    <xf numFmtId="4" fontId="54" fillId="8" borderId="23" xfId="1" applyNumberFormat="1" applyFont="1" applyFill="1" applyBorder="1" applyAlignment="1" applyProtection="1">
      <alignment vertical="center"/>
      <protection locked="0"/>
    </xf>
    <xf numFmtId="4" fontId="54" fillId="8" borderId="25" xfId="1" applyNumberFormat="1" applyFont="1" applyFill="1" applyBorder="1" applyAlignment="1" applyProtection="1">
      <alignment vertical="center"/>
      <protection locked="0"/>
    </xf>
    <xf numFmtId="4" fontId="55" fillId="5" borderId="25" xfId="1" applyNumberFormat="1" applyFont="1" applyFill="1" applyBorder="1" applyAlignment="1" applyProtection="1">
      <alignment vertical="center"/>
      <protection locked="0"/>
    </xf>
    <xf numFmtId="4" fontId="55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5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4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5" fillId="0" borderId="75" xfId="1" applyNumberFormat="1" applyFont="1" applyBorder="1" applyAlignment="1" applyProtection="1">
      <alignment vertical="center"/>
      <protection locked="0"/>
    </xf>
    <xf numFmtId="4" fontId="55" fillId="0" borderId="66" xfId="1" applyNumberFormat="1" applyFont="1" applyBorder="1" applyAlignment="1" applyProtection="1">
      <alignment vertical="center"/>
      <protection locked="0"/>
    </xf>
    <xf numFmtId="4" fontId="59" fillId="0" borderId="103" xfId="1" applyNumberFormat="1" applyFont="1" applyBorder="1" applyAlignment="1" applyProtection="1">
      <alignment vertical="center"/>
      <protection locked="0"/>
    </xf>
    <xf numFmtId="4" fontId="59" fillId="0" borderId="68" xfId="1" applyNumberFormat="1" applyFont="1" applyBorder="1" applyAlignment="1" applyProtection="1">
      <alignment vertical="center"/>
      <protection locked="0"/>
    </xf>
    <xf numFmtId="4" fontId="59" fillId="0" borderId="77" xfId="1" applyNumberFormat="1" applyFont="1" applyBorder="1" applyAlignment="1" applyProtection="1">
      <alignment vertical="center"/>
      <protection locked="0"/>
    </xf>
    <xf numFmtId="4" fontId="59" fillId="0" borderId="79" xfId="1" applyNumberFormat="1" applyFont="1" applyBorder="1" applyAlignment="1" applyProtection="1">
      <alignment vertical="center"/>
      <protection locked="0"/>
    </xf>
    <xf numFmtId="4" fontId="59" fillId="0" borderId="68" xfId="1" applyNumberFormat="1" applyFont="1" applyBorder="1" applyAlignment="1" applyProtection="1">
      <alignment vertical="center" wrapText="1"/>
      <protection locked="0"/>
    </xf>
    <xf numFmtId="4" fontId="55" fillId="0" borderId="103" xfId="1" applyNumberFormat="1" applyFont="1" applyBorder="1" applyAlignment="1" applyProtection="1">
      <alignment vertical="center"/>
      <protection locked="0"/>
    </xf>
    <xf numFmtId="4" fontId="55" fillId="0" borderId="68" xfId="1" applyNumberFormat="1" applyFont="1" applyBorder="1" applyAlignment="1" applyProtection="1">
      <alignment vertical="center"/>
      <protection locked="0"/>
    </xf>
    <xf numFmtId="4" fontId="55" fillId="0" borderId="79" xfId="1" applyNumberFormat="1" applyFont="1" applyBorder="1" applyAlignment="1" applyProtection="1">
      <alignment vertical="center"/>
      <protection locked="0"/>
    </xf>
    <xf numFmtId="4" fontId="59" fillId="0" borderId="103" xfId="1" applyNumberFormat="1" applyFont="1" applyBorder="1" applyAlignment="1" applyProtection="1">
      <alignment horizontal="left" vertical="center"/>
      <protection locked="0"/>
    </xf>
    <xf numFmtId="4" fontId="59" fillId="0" borderId="68" xfId="1" applyNumberFormat="1" applyFont="1" applyBorder="1" applyAlignment="1" applyProtection="1">
      <alignment horizontal="left" vertical="center"/>
      <protection locked="0"/>
    </xf>
    <xf numFmtId="4" fontId="59" fillId="0" borderId="67" xfId="1" applyNumberFormat="1" applyFont="1" applyBorder="1" applyAlignment="1" applyProtection="1">
      <alignment horizontal="right" vertical="center"/>
      <protection locked="0"/>
    </xf>
    <xf numFmtId="4" fontId="59" fillId="0" borderId="68" xfId="1" applyNumberFormat="1" applyFont="1" applyBorder="1" applyAlignment="1" applyProtection="1">
      <alignment horizontal="right" vertical="center"/>
      <protection locked="0"/>
    </xf>
    <xf numFmtId="4" fontId="59" fillId="0" borderId="108" xfId="1" applyNumberFormat="1" applyFont="1" applyBorder="1" applyAlignment="1" applyProtection="1">
      <alignment horizontal="left" vertical="center" wrapText="1"/>
      <protection locked="0"/>
    </xf>
    <xf numFmtId="4" fontId="59" fillId="0" borderId="72" xfId="1" applyNumberFormat="1" applyFont="1" applyBorder="1" applyAlignment="1" applyProtection="1">
      <alignment horizontal="left" vertical="center" wrapText="1"/>
      <protection locked="0"/>
    </xf>
    <xf numFmtId="4" fontId="55" fillId="5" borderId="63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/>
    </xf>
    <xf numFmtId="4" fontId="53" fillId="0" borderId="0" xfId="1" applyNumberFormat="1" applyFont="1" applyAlignment="1">
      <alignment horizontal="justify" vertical="center"/>
    </xf>
    <xf numFmtId="4" fontId="54" fillId="8" borderId="23" xfId="1" applyNumberFormat="1" applyFont="1" applyFill="1" applyBorder="1" applyAlignment="1">
      <alignment horizontal="left" vertical="center"/>
    </xf>
    <xf numFmtId="4" fontId="54" fillId="8" borderId="25" xfId="1" applyNumberFormat="1" applyFont="1" applyFill="1" applyBorder="1" applyAlignment="1">
      <alignment horizontal="left" vertical="center"/>
    </xf>
    <xf numFmtId="4" fontId="54" fillId="5" borderId="23" xfId="1" applyNumberFormat="1" applyFont="1" applyFill="1" applyBorder="1" applyAlignment="1">
      <alignment horizontal="center" vertical="center" wrapText="1"/>
    </xf>
    <xf numFmtId="4" fontId="53" fillId="0" borderId="103" xfId="1" applyNumberFormat="1" applyFont="1" applyBorder="1" applyAlignment="1" applyProtection="1">
      <alignment horizontal="justify" vertical="center"/>
      <protection locked="0"/>
    </xf>
    <xf numFmtId="4" fontId="53" fillId="0" borderId="68" xfId="1" applyNumberFormat="1" applyFont="1" applyBorder="1" applyAlignment="1" applyProtection="1">
      <alignment horizontal="justify" vertical="center"/>
      <protection locked="0"/>
    </xf>
    <xf numFmtId="4" fontId="55" fillId="8" borderId="63" xfId="1" applyNumberFormat="1" applyFont="1" applyFill="1" applyBorder="1" applyAlignment="1">
      <alignment horizontal="center" vertical="center" wrapText="1"/>
    </xf>
    <xf numFmtId="4" fontId="53" fillId="0" borderId="23" xfId="1" applyNumberFormat="1" applyFont="1" applyBorder="1" applyAlignment="1">
      <alignment vertical="center" wrapText="1"/>
    </xf>
    <xf numFmtId="4" fontId="53" fillId="0" borderId="84" xfId="1" applyNumberFormat="1" applyFont="1" applyBorder="1" applyAlignment="1">
      <alignment vertical="center" wrapText="1"/>
    </xf>
    <xf numFmtId="4" fontId="53" fillId="4" borderId="84" xfId="1" applyNumberFormat="1" applyFont="1" applyFill="1" applyBorder="1" applyAlignment="1">
      <alignment vertical="center" wrapText="1"/>
    </xf>
    <xf numFmtId="0" fontId="15" fillId="4" borderId="0" xfId="1" applyFont="1" applyFill="1" applyAlignment="1">
      <alignment horizontal="center"/>
    </xf>
    <xf numFmtId="0" fontId="1" fillId="4" borderId="0" xfId="1" applyFill="1"/>
    <xf numFmtId="0" fontId="37" fillId="0" borderId="0" xfId="1" applyFont="1" applyAlignment="1">
      <alignment wrapText="1"/>
    </xf>
    <xf numFmtId="0" fontId="1" fillId="0" borderId="0" xfId="1" applyAlignment="1">
      <alignment wrapText="1"/>
    </xf>
    <xf numFmtId="4" fontId="35" fillId="0" borderId="0" xfId="1" applyNumberFormat="1" applyFont="1" applyAlignment="1" applyProtection="1">
      <alignment horizontal="left" vertical="center" wrapText="1"/>
      <protection locked="0"/>
    </xf>
    <xf numFmtId="4" fontId="65" fillId="0" borderId="0" xfId="1" applyNumberFormat="1" applyFont="1" applyAlignment="1" applyProtection="1">
      <alignment vertical="center"/>
      <protection locked="0"/>
    </xf>
    <xf numFmtId="4" fontId="66" fillId="0" borderId="0" xfId="1" applyNumberFormat="1" applyFont="1" applyAlignment="1" applyProtection="1">
      <alignment vertical="center"/>
      <protection locked="0"/>
    </xf>
    <xf numFmtId="4" fontId="54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54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5" fillId="5" borderId="98" xfId="1" applyNumberFormat="1" applyFont="1" applyFill="1" applyBorder="1" applyAlignment="1" applyProtection="1">
      <alignment horizontal="center" vertical="center" wrapText="1"/>
      <protection locked="0"/>
    </xf>
    <xf numFmtId="4" fontId="55" fillId="5" borderId="115" xfId="1" applyNumberFormat="1" applyFont="1" applyFill="1" applyBorder="1" applyAlignment="1" applyProtection="1">
      <alignment horizontal="center" vertical="center" wrapText="1"/>
      <protection locked="0"/>
    </xf>
    <xf numFmtId="4" fontId="55" fillId="4" borderId="0" xfId="1" applyNumberFormat="1" applyFont="1" applyFill="1" applyAlignment="1" applyProtection="1">
      <alignment horizontal="center" vertical="center" wrapText="1"/>
      <protection locked="0"/>
    </xf>
    <xf numFmtId="4" fontId="53" fillId="5" borderId="84" xfId="1" applyNumberFormat="1" applyFont="1" applyFill="1" applyBorder="1" applyAlignment="1" applyProtection="1">
      <alignment horizontal="center" vertical="center" wrapText="1"/>
      <protection locked="0"/>
    </xf>
    <xf numFmtId="4" fontId="53" fillId="5" borderId="83" xfId="1" applyNumberFormat="1" applyFont="1" applyFill="1" applyBorder="1" applyAlignment="1" applyProtection="1">
      <alignment horizontal="center" vertical="center" wrapText="1"/>
      <protection locked="0"/>
    </xf>
    <xf numFmtId="4" fontId="53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53" fillId="5" borderId="98" xfId="1" applyNumberFormat="1" applyFont="1" applyFill="1" applyBorder="1" applyAlignment="1" applyProtection="1">
      <alignment vertical="center" wrapText="1"/>
      <protection locked="0"/>
    </xf>
    <xf numFmtId="4" fontId="53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55" fillId="5" borderId="84" xfId="1" applyNumberFormat="1" applyFont="1" applyFill="1" applyBorder="1" applyAlignment="1" applyProtection="1">
      <alignment horizontal="center" vertical="center" wrapText="1"/>
      <protection locked="0"/>
    </xf>
    <xf numFmtId="4" fontId="54" fillId="0" borderId="26" xfId="1" applyNumberFormat="1" applyFont="1" applyBorder="1" applyAlignment="1">
      <alignment horizontal="left" vertical="center" wrapText="1"/>
    </xf>
    <xf numFmtId="4" fontId="55" fillId="0" borderId="98" xfId="1" applyNumberFormat="1" applyFont="1" applyBorder="1" applyAlignment="1" applyProtection="1">
      <alignment horizontal="right" vertical="center" wrapText="1"/>
      <protection locked="0"/>
    </xf>
    <xf numFmtId="4" fontId="55" fillId="0" borderId="116" xfId="1" applyNumberFormat="1" applyFont="1" applyBorder="1" applyAlignment="1" applyProtection="1">
      <alignment horizontal="right" vertical="center" wrapText="1"/>
      <protection locked="0"/>
    </xf>
    <xf numFmtId="4" fontId="55" fillId="0" borderId="25" xfId="1" applyNumberFormat="1" applyFont="1" applyBorder="1" applyAlignment="1" applyProtection="1">
      <alignment horizontal="right" vertical="center" wrapText="1"/>
      <protection locked="0"/>
    </xf>
    <xf numFmtId="4" fontId="55" fillId="0" borderId="98" xfId="1" applyNumberFormat="1" applyFont="1" applyBorder="1" applyAlignment="1" applyProtection="1">
      <alignment vertical="center" wrapText="1"/>
      <protection locked="0"/>
    </xf>
    <xf numFmtId="4" fontId="55" fillId="0" borderId="112" xfId="1" applyNumberFormat="1" applyFont="1" applyBorder="1" applyAlignment="1" applyProtection="1">
      <alignment horizontal="right" vertical="center" wrapText="1"/>
      <protection locked="0"/>
    </xf>
    <xf numFmtId="4" fontId="55" fillId="0" borderId="24" xfId="1" applyNumberFormat="1" applyFont="1" applyBorder="1" applyAlignment="1" applyProtection="1">
      <alignment horizontal="right" vertical="center" wrapText="1"/>
      <protection locked="0"/>
    </xf>
    <xf numFmtId="4" fontId="55" fillId="0" borderId="98" xfId="1" applyNumberFormat="1" applyFont="1" applyBorder="1" applyAlignment="1">
      <alignment horizontal="right" vertical="center" wrapText="1"/>
    </xf>
    <xf numFmtId="4" fontId="55" fillId="4" borderId="0" xfId="1" applyNumberFormat="1" applyFont="1" applyFill="1" applyAlignment="1">
      <alignment horizontal="right" vertical="center" wrapText="1"/>
    </xf>
    <xf numFmtId="4" fontId="55" fillId="0" borderId="63" xfId="1" applyNumberFormat="1" applyFont="1" applyBorder="1" applyAlignment="1" applyProtection="1">
      <alignment vertical="center" wrapText="1"/>
      <protection locked="0"/>
    </xf>
    <xf numFmtId="4" fontId="55" fillId="0" borderId="116" xfId="1" applyNumberFormat="1" applyFont="1" applyBorder="1" applyAlignment="1" applyProtection="1">
      <alignment vertical="center" wrapText="1"/>
      <protection locked="0"/>
    </xf>
    <xf numFmtId="4" fontId="55" fillId="0" borderId="112" xfId="1" applyNumberFormat="1" applyFont="1" applyBorder="1" applyAlignment="1" applyProtection="1">
      <alignment vertical="center" wrapText="1"/>
      <protection locked="0"/>
    </xf>
    <xf numFmtId="4" fontId="55" fillId="4" borderId="0" xfId="1" applyNumberFormat="1" applyFont="1" applyFill="1" applyAlignment="1" applyProtection="1">
      <alignment vertical="center" wrapText="1"/>
      <protection locked="0"/>
    </xf>
    <xf numFmtId="4" fontId="59" fillId="0" borderId="77" xfId="1" applyNumberFormat="1" applyFont="1" applyBorder="1" applyAlignment="1" applyProtection="1">
      <alignment horizontal="left" vertical="center" wrapText="1"/>
      <protection locked="0"/>
    </xf>
    <xf numFmtId="4" fontId="59" fillId="0" borderId="78" xfId="1" applyNumberFormat="1" applyFont="1" applyBorder="1" applyAlignment="1" applyProtection="1">
      <alignment horizontal="right" vertical="center" wrapText="1"/>
      <protection locked="0"/>
    </xf>
    <xf numFmtId="4" fontId="59" fillId="0" borderId="20" xfId="1" applyNumberFormat="1" applyFont="1" applyBorder="1" applyAlignment="1" applyProtection="1">
      <alignment horizontal="right" vertical="center" wrapText="1"/>
      <protection locked="0"/>
    </xf>
    <xf numFmtId="4" fontId="59" fillId="0" borderId="79" xfId="1" applyNumberFormat="1" applyFont="1" applyBorder="1" applyAlignment="1" applyProtection="1">
      <alignment horizontal="right" vertical="center" wrapText="1"/>
      <protection locked="0"/>
    </xf>
    <xf numFmtId="4" fontId="59" fillId="0" borderId="86" xfId="1" applyNumberFormat="1" applyFont="1" applyBorder="1" applyAlignment="1" applyProtection="1">
      <alignment vertical="center" wrapText="1"/>
      <protection locked="0"/>
    </xf>
    <xf numFmtId="4" fontId="59" fillId="0" borderId="15" xfId="1" applyNumberFormat="1" applyFont="1" applyBorder="1" applyAlignment="1" applyProtection="1">
      <alignment horizontal="right" vertical="center" wrapText="1"/>
      <protection locked="0"/>
    </xf>
    <xf numFmtId="4" fontId="59" fillId="0" borderId="8" xfId="1" applyNumberFormat="1" applyFont="1" applyBorder="1" applyAlignment="1" applyProtection="1">
      <alignment horizontal="right" vertical="center" wrapText="1"/>
      <protection locked="0"/>
    </xf>
    <xf numFmtId="4" fontId="60" fillId="0" borderId="115" xfId="1" applyNumberFormat="1" applyFont="1" applyBorder="1" applyAlignment="1">
      <alignment horizontal="right" vertical="center" wrapText="1"/>
    </xf>
    <xf numFmtId="4" fontId="60" fillId="4" borderId="0" xfId="1" applyNumberFormat="1" applyFont="1" applyFill="1" applyAlignment="1">
      <alignment horizontal="right" vertical="center" wrapText="1"/>
    </xf>
    <xf numFmtId="4" fontId="59" fillId="0" borderId="67" xfId="1" applyNumberFormat="1" applyFont="1" applyBorder="1" applyAlignment="1" applyProtection="1">
      <alignment horizontal="left" vertical="center" wrapText="1"/>
      <protection locked="0"/>
    </xf>
    <xf numFmtId="4" fontId="59" fillId="0" borderId="80" xfId="1" applyNumberFormat="1" applyFont="1" applyBorder="1" applyAlignment="1" applyProtection="1">
      <alignment horizontal="right" vertical="center" wrapText="1"/>
      <protection locked="0"/>
    </xf>
    <xf numFmtId="4" fontId="59" fillId="0" borderId="68" xfId="1" applyNumberFormat="1" applyFont="1" applyBorder="1" applyAlignment="1" applyProtection="1">
      <alignment horizontal="right" vertical="center" wrapText="1"/>
      <protection locked="0"/>
    </xf>
    <xf numFmtId="4" fontId="59" fillId="0" borderId="5" xfId="1" applyNumberFormat="1" applyFont="1" applyBorder="1" applyAlignment="1" applyProtection="1">
      <alignment horizontal="right" vertical="center" wrapText="1"/>
      <protection locked="0"/>
    </xf>
    <xf numFmtId="4" fontId="59" fillId="0" borderId="7" xfId="1" applyNumberFormat="1" applyFont="1" applyBorder="1" applyAlignment="1" applyProtection="1">
      <alignment horizontal="right" vertical="center" wrapText="1"/>
      <protection locked="0"/>
    </xf>
    <xf numFmtId="4" fontId="67" fillId="0" borderId="67" xfId="1" applyNumberFormat="1" applyFont="1" applyBorder="1" applyAlignment="1" applyProtection="1">
      <alignment horizontal="left" vertical="center" wrapText="1"/>
      <protection locked="0"/>
    </xf>
    <xf numFmtId="4" fontId="55" fillId="4" borderId="0" xfId="1" applyNumberFormat="1" applyFont="1" applyFill="1" applyAlignment="1" applyProtection="1">
      <alignment horizontal="right" vertical="center" wrapText="1"/>
      <protection locked="0"/>
    </xf>
    <xf numFmtId="4" fontId="68" fillId="0" borderId="67" xfId="1" applyNumberFormat="1" applyFont="1" applyBorder="1" applyAlignment="1" applyProtection="1">
      <alignment vertical="center" wrapText="1"/>
      <protection locked="0"/>
    </xf>
    <xf numFmtId="4" fontId="68" fillId="0" borderId="80" xfId="1" applyNumberFormat="1" applyFont="1" applyBorder="1" applyAlignment="1" applyProtection="1">
      <alignment horizontal="right" vertical="center" wrapText="1"/>
      <protection locked="0"/>
    </xf>
    <xf numFmtId="4" fontId="68" fillId="0" borderId="4" xfId="1" applyNumberFormat="1" applyFont="1" applyBorder="1" applyAlignment="1" applyProtection="1">
      <alignment horizontal="right" vertical="center" wrapText="1"/>
      <protection locked="0"/>
    </xf>
    <xf numFmtId="4" fontId="68" fillId="0" borderId="68" xfId="1" applyNumberFormat="1" applyFont="1" applyBorder="1" applyAlignment="1" applyProtection="1">
      <alignment horizontal="right" vertical="center" wrapText="1"/>
      <protection locked="0"/>
    </xf>
    <xf numFmtId="4" fontId="68" fillId="0" borderId="67" xfId="1" applyNumberFormat="1" applyFont="1" applyBorder="1" applyAlignment="1" applyProtection="1">
      <alignment horizontal="right" vertical="center" wrapText="1"/>
      <protection locked="0"/>
    </xf>
    <xf numFmtId="4" fontId="68" fillId="0" borderId="5" xfId="1" applyNumberFormat="1" applyFont="1" applyBorder="1" applyAlignment="1" applyProtection="1">
      <alignment horizontal="right" vertical="center" wrapText="1"/>
      <protection locked="0"/>
    </xf>
    <xf numFmtId="4" fontId="68" fillId="0" borderId="77" xfId="1" applyNumberFormat="1" applyFont="1" applyBorder="1" applyAlignment="1" applyProtection="1">
      <alignment horizontal="right" vertical="center" wrapText="1"/>
      <protection locked="0"/>
    </xf>
    <xf numFmtId="4" fontId="69" fillId="0" borderId="67" xfId="1" applyNumberFormat="1" applyFont="1" applyBorder="1" applyAlignment="1" applyProtection="1">
      <alignment vertical="center" wrapText="1"/>
      <protection locked="0"/>
    </xf>
    <xf numFmtId="4" fontId="38" fillId="4" borderId="63" xfId="1" applyNumberFormat="1" applyFont="1" applyFill="1" applyBorder="1" applyAlignment="1">
      <alignment horizontal="left" vertical="center" wrapText="1"/>
    </xf>
    <xf numFmtId="4" fontId="38" fillId="4" borderId="98" xfId="1" applyNumberFormat="1" applyFont="1" applyFill="1" applyBorder="1" applyAlignment="1">
      <alignment horizontal="right" vertical="center" wrapText="1"/>
    </xf>
    <xf numFmtId="4" fontId="38" fillId="4" borderId="63" xfId="1" applyNumberFormat="1" applyFont="1" applyFill="1" applyBorder="1" applyAlignment="1">
      <alignment horizontal="right" vertical="center" wrapText="1"/>
    </xf>
    <xf numFmtId="0" fontId="38" fillId="4" borderId="65" xfId="3" applyFont="1" applyFill="1" applyBorder="1" applyAlignment="1">
      <alignment vertical="center" wrapText="1"/>
    </xf>
    <xf numFmtId="4" fontId="38" fillId="4" borderId="98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6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25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3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2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3" xfId="1" applyNumberFormat="1" applyFont="1" applyFill="1" applyBorder="1" applyAlignment="1" applyProtection="1">
      <alignment vertical="center" wrapText="1"/>
      <protection locked="0"/>
    </xf>
    <xf numFmtId="4" fontId="42" fillId="4" borderId="63" xfId="1" applyNumberFormat="1" applyFont="1" applyFill="1" applyBorder="1" applyAlignment="1">
      <alignment horizontal="right" vertical="center" wrapText="1"/>
    </xf>
    <xf numFmtId="0" fontId="38" fillId="4" borderId="63" xfId="3" applyFont="1" applyFill="1" applyBorder="1" applyAlignment="1">
      <alignment vertical="center" wrapText="1"/>
    </xf>
    <xf numFmtId="4" fontId="42" fillId="4" borderId="74" xfId="1" applyNumberFormat="1" applyFont="1" applyFill="1" applyBorder="1" applyAlignment="1">
      <alignment horizontal="right" vertical="center" wrapText="1"/>
    </xf>
    <xf numFmtId="0" fontId="38" fillId="4" borderId="0" xfId="3" applyFont="1" applyFill="1" applyAlignment="1">
      <alignment vertical="center" wrapText="1"/>
    </xf>
    <xf numFmtId="4" fontId="42" fillId="4" borderId="0" xfId="1" applyNumberFormat="1" applyFont="1" applyFill="1" applyAlignment="1">
      <alignment horizontal="right" vertical="center" wrapText="1"/>
    </xf>
    <xf numFmtId="4" fontId="21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left" vertical="center"/>
      <protection locked="0"/>
    </xf>
    <xf numFmtId="4" fontId="70" fillId="8" borderId="23" xfId="1" applyNumberFormat="1" applyFont="1" applyFill="1" applyBorder="1" applyAlignment="1" applyProtection="1">
      <alignment horizontal="center" vertical="center" wrapText="1"/>
      <protection locked="0"/>
    </xf>
    <xf numFmtId="4" fontId="70" fillId="8" borderId="25" xfId="1" applyNumberFormat="1" applyFont="1" applyFill="1" applyBorder="1" applyAlignment="1" applyProtection="1">
      <alignment horizontal="center" vertical="center" wrapText="1"/>
      <protection locked="0"/>
    </xf>
    <xf numFmtId="4" fontId="70" fillId="5" borderId="26" xfId="1" applyNumberFormat="1" applyFont="1" applyFill="1" applyBorder="1" applyAlignment="1" applyProtection="1">
      <alignment horizontal="center" vertical="center" wrapText="1"/>
      <protection locked="0"/>
    </xf>
    <xf numFmtId="4" fontId="70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5" fillId="0" borderId="75" xfId="1" applyNumberFormat="1" applyFont="1" applyBorder="1" applyAlignment="1" applyProtection="1">
      <alignment horizontal="left" vertical="center" wrapText="1"/>
      <protection locked="0"/>
    </xf>
    <xf numFmtId="4" fontId="55" fillId="0" borderId="66" xfId="1" applyNumberFormat="1" applyFont="1" applyBorder="1" applyAlignment="1" applyProtection="1">
      <alignment horizontal="left" vertical="center" wrapText="1"/>
      <protection locked="0"/>
    </xf>
    <xf numFmtId="4" fontId="55" fillId="4" borderId="67" xfId="1" applyNumberFormat="1" applyFont="1" applyFill="1" applyBorder="1" applyAlignment="1" applyProtection="1">
      <alignment horizontal="right" vertical="center" wrapText="1"/>
      <protection locked="0"/>
    </xf>
    <xf numFmtId="4" fontId="55" fillId="4" borderId="0" xfId="1" applyNumberFormat="1" applyFont="1" applyFill="1" applyAlignment="1">
      <alignment horizontal="center" vertical="center"/>
    </xf>
    <xf numFmtId="4" fontId="71" fillId="4" borderId="0" xfId="1" applyNumberFormat="1" applyFont="1" applyFill="1" applyAlignment="1">
      <alignment horizontal="right" vertical="center" wrapText="1"/>
    </xf>
    <xf numFmtId="4" fontId="55" fillId="0" borderId="0" xfId="1" applyNumberFormat="1" applyFont="1" applyAlignment="1">
      <alignment horizontal="center" vertical="center"/>
    </xf>
    <xf numFmtId="4" fontId="55" fillId="0" borderId="103" xfId="1" applyNumberFormat="1" applyFont="1" applyBorder="1" applyAlignment="1" applyProtection="1">
      <alignment horizontal="left" vertical="center" wrapText="1"/>
      <protection locked="0"/>
    </xf>
    <xf numFmtId="4" fontId="55" fillId="0" borderId="68" xfId="1" applyNumberFormat="1" applyFont="1" applyBorder="1" applyAlignment="1" applyProtection="1">
      <alignment horizontal="left" vertical="center" wrapText="1"/>
      <protection locked="0"/>
    </xf>
    <xf numFmtId="4" fontId="37" fillId="4" borderId="0" xfId="1" applyNumberFormat="1" applyFont="1" applyFill="1" applyAlignment="1">
      <alignment horizontal="center" vertical="center"/>
    </xf>
    <xf numFmtId="4" fontId="53" fillId="4" borderId="0" xfId="1" applyNumberFormat="1" applyFont="1" applyFill="1" applyAlignment="1">
      <alignment horizontal="right" vertical="center"/>
    </xf>
    <xf numFmtId="4" fontId="53" fillId="0" borderId="0" xfId="1" applyNumberFormat="1" applyFont="1" applyAlignment="1">
      <alignment horizontal="right" vertical="center"/>
    </xf>
    <xf numFmtId="4" fontId="55" fillId="4" borderId="67" xfId="1" applyNumberFormat="1" applyFont="1" applyFill="1" applyBorder="1" applyAlignment="1">
      <alignment horizontal="right" vertical="center" wrapText="1"/>
    </xf>
    <xf numFmtId="4" fontId="48" fillId="0" borderId="103" xfId="1" applyNumberFormat="1" applyFont="1" applyBorder="1" applyAlignment="1" applyProtection="1">
      <alignment horizontal="left" vertical="center" wrapText="1"/>
      <protection locked="0"/>
    </xf>
    <xf numFmtId="4" fontId="48" fillId="0" borderId="68" xfId="1" applyNumberFormat="1" applyFont="1" applyBorder="1" applyAlignment="1" applyProtection="1">
      <alignment horizontal="left" vertical="center" wrapText="1"/>
      <protection locked="0"/>
    </xf>
    <xf numFmtId="4" fontId="53" fillId="4" borderId="67" xfId="1" applyNumberFormat="1" applyFont="1" applyFill="1" applyBorder="1" applyAlignment="1" applyProtection="1">
      <alignment horizontal="right" vertical="center" wrapText="1"/>
      <protection locked="0"/>
    </xf>
    <xf numFmtId="4" fontId="72" fillId="0" borderId="103" xfId="1" applyNumberFormat="1" applyFont="1" applyBorder="1" applyAlignment="1" applyProtection="1">
      <alignment horizontal="left" vertical="center" wrapText="1"/>
      <protection locked="0"/>
    </xf>
    <xf numFmtId="4" fontId="72" fillId="0" borderId="68" xfId="1" applyNumberFormat="1" applyFont="1" applyBorder="1" applyAlignment="1" applyProtection="1">
      <alignment horizontal="left" vertical="center" wrapText="1"/>
      <protection locked="0"/>
    </xf>
    <xf numFmtId="4" fontId="59" fillId="4" borderId="67" xfId="1" applyNumberFormat="1" applyFont="1" applyFill="1" applyBorder="1" applyAlignment="1" applyProtection="1">
      <alignment horizontal="right" vertical="center" wrapText="1"/>
      <protection locked="0"/>
    </xf>
    <xf numFmtId="4" fontId="53" fillId="4" borderId="77" xfId="1" applyNumberFormat="1" applyFont="1" applyFill="1" applyBorder="1" applyAlignment="1" applyProtection="1">
      <alignment horizontal="right" vertical="center" wrapText="1"/>
      <protection locked="0"/>
    </xf>
    <xf numFmtId="4" fontId="21" fillId="0" borderId="0" xfId="1" applyNumberFormat="1" applyFont="1" applyAlignment="1">
      <alignment horizontal="right" vertical="center"/>
    </xf>
    <xf numFmtId="4" fontId="20" fillId="0" borderId="0" xfId="1" applyNumberFormat="1" applyFont="1" applyAlignment="1">
      <alignment vertical="center"/>
    </xf>
    <xf numFmtId="4" fontId="55" fillId="0" borderId="108" xfId="1" applyNumberFormat="1" applyFont="1" applyBorder="1" applyAlignment="1" applyProtection="1">
      <alignment horizontal="left" vertical="center" wrapText="1"/>
      <protection locked="0"/>
    </xf>
    <xf numFmtId="4" fontId="55" fillId="0" borderId="72" xfId="1" applyNumberFormat="1" applyFont="1" applyBorder="1" applyAlignment="1" applyProtection="1">
      <alignment horizontal="left" vertical="center" wrapText="1"/>
      <protection locked="0"/>
    </xf>
    <xf numFmtId="4" fontId="55" fillId="0" borderId="67" xfId="1" applyNumberFormat="1" applyFont="1" applyBorder="1" applyAlignment="1" applyProtection="1">
      <alignment horizontal="right" vertical="center" wrapText="1"/>
      <protection locked="0"/>
    </xf>
    <xf numFmtId="4" fontId="49" fillId="8" borderId="23" xfId="1" applyNumberFormat="1" applyFont="1" applyFill="1" applyBorder="1" applyAlignment="1" applyProtection="1">
      <alignment horizontal="justify" vertical="center" wrapText="1"/>
      <protection locked="0"/>
    </xf>
    <xf numFmtId="4" fontId="49" fillId="8" borderId="25" xfId="1" applyNumberFormat="1" applyFont="1" applyFill="1" applyBorder="1" applyAlignment="1" applyProtection="1">
      <alignment horizontal="justify" vertical="center" wrapText="1"/>
      <protection locked="0"/>
    </xf>
    <xf numFmtId="4" fontId="20" fillId="4" borderId="0" xfId="1" applyNumberFormat="1" applyFont="1" applyFill="1" applyAlignment="1">
      <alignment horizontal="center" vertical="center"/>
    </xf>
    <xf numFmtId="4" fontId="47" fillId="0" borderId="0" xfId="1" applyNumberFormat="1" applyFont="1" applyAlignment="1">
      <alignment horizontal="left" vertical="center"/>
    </xf>
    <xf numFmtId="4" fontId="55" fillId="5" borderId="23" xfId="1" applyNumberFormat="1" applyFont="1" applyFill="1" applyBorder="1" applyAlignment="1">
      <alignment horizontal="left" vertical="center"/>
    </xf>
    <xf numFmtId="4" fontId="55" fillId="5" borderId="24" xfId="1" applyNumberFormat="1" applyFont="1" applyFill="1" applyBorder="1" applyAlignment="1">
      <alignment horizontal="left" vertical="center"/>
    </xf>
    <xf numFmtId="4" fontId="55" fillId="5" borderId="25" xfId="1" applyNumberFormat="1" applyFont="1" applyFill="1" applyBorder="1" applyAlignment="1">
      <alignment horizontal="left" vertical="center"/>
    </xf>
    <xf numFmtId="4" fontId="55" fillId="0" borderId="23" xfId="1" applyNumberFormat="1" applyFont="1" applyBorder="1" applyAlignment="1">
      <alignment horizontal="center" vertical="center"/>
    </xf>
    <xf numFmtId="4" fontId="55" fillId="0" borderId="25" xfId="1" applyNumberFormat="1" applyFont="1" applyBorder="1" applyAlignment="1">
      <alignment horizontal="center" vertical="center"/>
    </xf>
    <xf numFmtId="4" fontId="53" fillId="0" borderId="102" xfId="1" applyNumberFormat="1" applyFont="1" applyBorder="1" applyAlignment="1">
      <alignment horizontal="right" vertical="center"/>
    </xf>
    <xf numFmtId="4" fontId="53" fillId="0" borderId="21" xfId="1" applyNumberFormat="1" applyFont="1" applyBorder="1" applyAlignment="1">
      <alignment horizontal="right" vertical="center"/>
    </xf>
    <xf numFmtId="4" fontId="53" fillId="0" borderId="22" xfId="1" applyNumberFormat="1" applyFont="1" applyBorder="1" applyAlignment="1">
      <alignment horizontal="right" vertical="center"/>
    </xf>
    <xf numFmtId="4" fontId="35" fillId="0" borderId="0" xfId="1" applyNumberFormat="1" applyFont="1" applyAlignment="1">
      <alignment horizontal="left" vertical="center" wrapText="1"/>
    </xf>
    <xf numFmtId="4" fontId="36" fillId="0" borderId="0" xfId="1" applyNumberFormat="1" applyFont="1" applyAlignment="1">
      <alignment horizontal="center" vertical="center" wrapText="1"/>
    </xf>
    <xf numFmtId="4" fontId="37" fillId="0" borderId="0" xfId="1" applyNumberFormat="1" applyFont="1" applyAlignment="1">
      <alignment horizontal="left" vertical="center"/>
    </xf>
    <xf numFmtId="4" fontId="37" fillId="0" borderId="0" xfId="1" applyNumberFormat="1" applyFont="1" applyAlignment="1">
      <alignment vertical="center"/>
    </xf>
    <xf numFmtId="4" fontId="70" fillId="8" borderId="23" xfId="1" applyNumberFormat="1" applyFont="1" applyFill="1" applyBorder="1" applyAlignment="1">
      <alignment horizontal="center" vertical="center" wrapText="1"/>
    </xf>
    <xf numFmtId="4" fontId="70" fillId="8" borderId="25" xfId="1" applyNumberFormat="1" applyFont="1" applyFill="1" applyBorder="1" applyAlignment="1">
      <alignment horizontal="center" vertical="center" wrapText="1"/>
    </xf>
    <xf numFmtId="4" fontId="37" fillId="0" borderId="75" xfId="1" applyNumberFormat="1" applyFont="1" applyBorder="1" applyAlignment="1">
      <alignment vertical="center" wrapText="1"/>
    </xf>
    <xf numFmtId="4" fontId="37" fillId="0" borderId="66" xfId="1" applyNumberFormat="1" applyFont="1" applyBorder="1" applyAlignment="1">
      <alignment vertical="center" wrapText="1"/>
    </xf>
    <xf numFmtId="4" fontId="37" fillId="0" borderId="76" xfId="1" applyNumberFormat="1" applyFont="1" applyBorder="1" applyAlignment="1">
      <alignment horizontal="right" vertical="center" wrapText="1"/>
    </xf>
    <xf numFmtId="4" fontId="37" fillId="4" borderId="65" xfId="1" applyNumberFormat="1" applyFont="1" applyFill="1" applyBorder="1" applyAlignment="1">
      <alignment horizontal="right" vertical="center" wrapText="1"/>
    </xf>
    <xf numFmtId="4" fontId="37" fillId="0" borderId="103" xfId="1" applyNumberFormat="1" applyFont="1" applyBorder="1" applyAlignment="1">
      <alignment vertical="center" wrapText="1"/>
    </xf>
    <xf numFmtId="4" fontId="37" fillId="0" borderId="68" xfId="1" applyNumberFormat="1" applyFont="1" applyBorder="1" applyAlignment="1">
      <alignment vertical="center" wrapText="1"/>
    </xf>
    <xf numFmtId="4" fontId="37" fillId="0" borderId="8" xfId="1" applyNumberFormat="1" applyFont="1" applyBorder="1" applyAlignment="1">
      <alignment horizontal="right" vertical="center" wrapText="1"/>
    </xf>
    <xf numFmtId="4" fontId="37" fillId="0" borderId="77" xfId="1" applyNumberFormat="1" applyFont="1" applyBorder="1" applyAlignment="1">
      <alignment horizontal="right" vertical="center" wrapText="1"/>
    </xf>
    <xf numFmtId="4" fontId="37" fillId="0" borderId="113" xfId="1" applyNumberFormat="1" applyFont="1" applyBorder="1" applyAlignment="1">
      <alignment vertical="center" wrapText="1"/>
    </xf>
    <xf numFmtId="4" fontId="37" fillId="0" borderId="97" xfId="1" applyNumberFormat="1" applyFont="1" applyBorder="1" applyAlignment="1">
      <alignment vertical="center" wrapText="1"/>
    </xf>
    <xf numFmtId="4" fontId="37" fillId="0" borderId="10" xfId="1" applyNumberFormat="1" applyFont="1" applyBorder="1" applyAlignment="1">
      <alignment horizontal="right" vertical="center" wrapText="1"/>
    </xf>
    <xf numFmtId="4" fontId="37" fillId="0" borderId="96" xfId="1" applyNumberFormat="1" applyFont="1" applyBorder="1" applyAlignment="1">
      <alignment horizontal="right" vertical="center" wrapText="1"/>
    </xf>
    <xf numFmtId="4" fontId="73" fillId="0" borderId="104" xfId="1" applyNumberFormat="1" applyFont="1" applyBorder="1" applyAlignment="1">
      <alignment vertical="center" wrapText="1"/>
    </xf>
    <xf numFmtId="4" fontId="73" fillId="0" borderId="79" xfId="1" applyNumberFormat="1" applyFont="1" applyBorder="1" applyAlignment="1">
      <alignment vertical="center" wrapText="1"/>
    </xf>
    <xf numFmtId="4" fontId="73" fillId="0" borderId="108" xfId="1" applyNumberFormat="1" applyFont="1" applyBorder="1" applyAlignment="1">
      <alignment vertical="center" wrapText="1"/>
    </xf>
    <xf numFmtId="4" fontId="73" fillId="0" borderId="72" xfId="1" applyNumberFormat="1" applyFont="1" applyBorder="1" applyAlignment="1">
      <alignment vertical="center" wrapText="1"/>
    </xf>
    <xf numFmtId="4" fontId="37" fillId="0" borderId="114" xfId="1" applyNumberFormat="1" applyFont="1" applyBorder="1" applyAlignment="1">
      <alignment horizontal="right" vertical="center" wrapText="1"/>
    </xf>
    <xf numFmtId="4" fontId="37" fillId="0" borderId="71" xfId="1" applyNumberFormat="1" applyFont="1" applyBorder="1" applyAlignment="1">
      <alignment horizontal="right" vertical="center" wrapText="1"/>
    </xf>
    <xf numFmtId="4" fontId="47" fillId="0" borderId="0" xfId="1" applyNumberFormat="1" applyFont="1" applyAlignment="1" applyProtection="1">
      <alignment horizontal="left" vertical="center"/>
      <protection locked="0"/>
    </xf>
    <xf numFmtId="4" fontId="55" fillId="5" borderId="23" xfId="1" applyNumberFormat="1" applyFont="1" applyFill="1" applyBorder="1" applyAlignment="1" applyProtection="1">
      <alignment horizontal="center" vertical="center"/>
      <protection locked="0"/>
    </xf>
    <xf numFmtId="4" fontId="54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54" fillId="0" borderId="23" xfId="1" applyNumberFormat="1" applyFont="1" applyBorder="1" applyAlignment="1" applyProtection="1">
      <alignment vertical="center" wrapText="1"/>
      <protection locked="0"/>
    </xf>
    <xf numFmtId="4" fontId="55" fillId="4" borderId="63" xfId="1" applyNumberFormat="1" applyFont="1" applyFill="1" applyBorder="1" applyAlignment="1">
      <alignment vertical="center"/>
    </xf>
    <xf numFmtId="4" fontId="67" fillId="0" borderId="65" xfId="1" applyNumberFormat="1" applyFont="1" applyBorder="1" applyAlignment="1" applyProtection="1">
      <alignment vertical="center"/>
      <protection locked="0"/>
    </xf>
    <xf numFmtId="4" fontId="53" fillId="4" borderId="65" xfId="1" applyNumberFormat="1" applyFont="1" applyFill="1" applyBorder="1" applyAlignment="1" applyProtection="1">
      <alignment vertical="center"/>
      <protection locked="0"/>
    </xf>
    <xf numFmtId="4" fontId="67" fillId="0" borderId="67" xfId="1" applyNumberFormat="1" applyFont="1" applyBorder="1" applyAlignment="1" applyProtection="1">
      <alignment vertical="center"/>
      <protection locked="0"/>
    </xf>
    <xf numFmtId="4" fontId="53" fillId="4" borderId="68" xfId="1" applyNumberFormat="1" applyFont="1" applyFill="1" applyBorder="1" applyAlignment="1" applyProtection="1">
      <alignment vertical="center"/>
      <protection locked="0"/>
    </xf>
    <xf numFmtId="4" fontId="67" fillId="0" borderId="71" xfId="1" applyNumberFormat="1" applyFont="1" applyBorder="1" applyAlignment="1" applyProtection="1">
      <alignment vertical="center"/>
      <protection locked="0"/>
    </xf>
    <xf numFmtId="4" fontId="53" fillId="4" borderId="71" xfId="1" applyNumberFormat="1" applyFont="1" applyFill="1" applyBorder="1" applyAlignment="1" applyProtection="1">
      <alignment vertical="center"/>
      <protection locked="0"/>
    </xf>
    <xf numFmtId="4" fontId="53" fillId="4" borderId="72" xfId="1" applyNumberFormat="1" applyFont="1" applyFill="1" applyBorder="1" applyAlignment="1" applyProtection="1">
      <alignment vertical="center"/>
      <protection locked="0"/>
    </xf>
    <xf numFmtId="4" fontId="53" fillId="4" borderId="77" xfId="1" applyNumberFormat="1" applyFont="1" applyFill="1" applyBorder="1" applyAlignment="1" applyProtection="1">
      <alignment vertical="center"/>
      <protection locked="0"/>
    </xf>
    <xf numFmtId="4" fontId="53" fillId="4" borderId="79" xfId="1" applyNumberFormat="1" applyFont="1" applyFill="1" applyBorder="1" applyAlignment="1" applyProtection="1">
      <alignment vertical="center"/>
      <protection locked="0"/>
    </xf>
    <xf numFmtId="4" fontId="67" fillId="0" borderId="103" xfId="1" applyNumberFormat="1" applyFont="1" applyBorder="1" applyAlignment="1" applyProtection="1">
      <alignment vertical="center" wrapText="1"/>
      <protection locked="0"/>
    </xf>
    <xf numFmtId="4" fontId="67" fillId="0" borderId="103" xfId="1" applyNumberFormat="1" applyFont="1" applyBorder="1" applyAlignment="1" applyProtection="1">
      <alignment vertical="center"/>
      <protection locked="0"/>
    </xf>
    <xf numFmtId="4" fontId="67" fillId="0" borderId="108" xfId="1" applyNumberFormat="1" applyFont="1" applyBorder="1" applyAlignment="1" applyProtection="1">
      <alignment vertical="center"/>
      <protection locked="0"/>
    </xf>
    <xf numFmtId="4" fontId="67" fillId="0" borderId="104" xfId="1" applyNumberFormat="1" applyFont="1" applyBorder="1" applyAlignment="1" applyProtection="1">
      <alignment vertical="center"/>
      <protection locked="0"/>
    </xf>
    <xf numFmtId="4" fontId="67" fillId="0" borderId="73" xfId="1" applyNumberFormat="1" applyFont="1" applyBorder="1" applyAlignment="1" applyProtection="1">
      <alignment vertical="center"/>
      <protection locked="0"/>
    </xf>
    <xf numFmtId="4" fontId="53" fillId="4" borderId="51" xfId="1" applyNumberFormat="1" applyFont="1" applyFill="1" applyBorder="1" applyAlignment="1" applyProtection="1">
      <alignment vertical="center"/>
      <protection locked="0"/>
    </xf>
    <xf numFmtId="4" fontId="67" fillId="0" borderId="6" xfId="1" applyNumberFormat="1" applyFont="1" applyBorder="1" applyAlignment="1" applyProtection="1">
      <alignment vertical="center" wrapText="1"/>
      <protection locked="0"/>
    </xf>
    <xf numFmtId="4" fontId="20" fillId="4" borderId="0" xfId="1" applyNumberFormat="1" applyFont="1" applyFill="1" applyAlignment="1">
      <alignment vertical="center"/>
    </xf>
    <xf numFmtId="4" fontId="67" fillId="4" borderId="6" xfId="1" applyNumberFormat="1" applyFont="1" applyFill="1" applyBorder="1" applyAlignment="1" applyProtection="1">
      <alignment vertical="center" wrapText="1"/>
      <protection locked="0"/>
    </xf>
    <xf numFmtId="0" fontId="43" fillId="0" borderId="90" xfId="1" applyFont="1" applyBorder="1"/>
    <xf numFmtId="4" fontId="53" fillId="0" borderId="71" xfId="1" applyNumberFormat="1" applyFont="1" applyBorder="1" applyAlignment="1" applyProtection="1">
      <alignment vertical="center"/>
      <protection locked="0"/>
    </xf>
    <xf numFmtId="4" fontId="47" fillId="0" borderId="0" xfId="1" applyNumberFormat="1" applyFont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1" fillId="0" borderId="24" xfId="1" applyBorder="1" applyAlignment="1">
      <alignment vertical="center"/>
    </xf>
    <xf numFmtId="4" fontId="55" fillId="5" borderId="102" xfId="1" applyNumberFormat="1" applyFont="1" applyFill="1" applyBorder="1" applyAlignment="1">
      <alignment horizontal="center" vertical="center"/>
    </xf>
    <xf numFmtId="4" fontId="55" fillId="5" borderId="22" xfId="1" applyNumberFormat="1" applyFont="1" applyFill="1" applyBorder="1" applyAlignment="1">
      <alignment horizontal="center" vertical="center"/>
    </xf>
    <xf numFmtId="4" fontId="55" fillId="5" borderId="23" xfId="1" applyNumberFormat="1" applyFont="1" applyFill="1" applyBorder="1" applyAlignment="1">
      <alignment horizontal="center" vertical="center"/>
    </xf>
    <xf numFmtId="4" fontId="55" fillId="5" borderId="25" xfId="1" applyNumberFormat="1" applyFont="1" applyFill="1" applyBorder="1" applyAlignment="1">
      <alignment horizontal="center" vertical="center"/>
    </xf>
    <xf numFmtId="4" fontId="53" fillId="0" borderId="23" xfId="1" applyNumberFormat="1" applyFont="1" applyBorder="1" applyAlignment="1">
      <alignment horizontal="right" vertical="center"/>
    </xf>
    <xf numFmtId="4" fontId="53" fillId="0" borderId="25" xfId="1" applyNumberFormat="1" applyFont="1" applyBorder="1" applyAlignment="1">
      <alignment horizontal="right" vertical="center"/>
    </xf>
    <xf numFmtId="4" fontId="53" fillId="0" borderId="102" xfId="1" applyNumberFormat="1" applyFont="1" applyBorder="1" applyAlignment="1">
      <alignment horizontal="right" vertical="center"/>
    </xf>
    <xf numFmtId="4" fontId="53" fillId="0" borderId="22" xfId="1" applyNumberFormat="1" applyFont="1" applyBorder="1" applyAlignment="1">
      <alignment horizontal="right" vertical="center"/>
    </xf>
    <xf numFmtId="4" fontId="74" fillId="5" borderId="23" xfId="1" applyNumberFormat="1" applyFont="1" applyFill="1" applyBorder="1" applyAlignment="1" applyProtection="1">
      <alignment horizontal="center" vertical="center"/>
      <protection locked="0"/>
    </xf>
    <xf numFmtId="4" fontId="74" fillId="5" borderId="24" xfId="1" applyNumberFormat="1" applyFont="1" applyFill="1" applyBorder="1" applyAlignment="1" applyProtection="1">
      <alignment horizontal="center" vertical="center"/>
      <protection locked="0"/>
    </xf>
    <xf numFmtId="4" fontId="74" fillId="5" borderId="25" xfId="1" applyNumberFormat="1" applyFont="1" applyFill="1" applyBorder="1" applyAlignment="1" applyProtection="1">
      <alignment horizontal="center" vertical="center"/>
      <protection locked="0"/>
    </xf>
    <xf numFmtId="4" fontId="75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75" fillId="8" borderId="63" xfId="1" applyNumberFormat="1" applyFont="1" applyFill="1" applyBorder="1" applyAlignment="1" applyProtection="1">
      <alignment horizontal="center" vertical="center" wrapText="1"/>
      <protection locked="0"/>
    </xf>
    <xf numFmtId="4" fontId="54" fillId="0" borderId="0" xfId="1" applyNumberFormat="1" applyFont="1" applyAlignment="1" applyProtection="1">
      <alignment horizontal="center" vertical="center" wrapText="1"/>
      <protection locked="0"/>
    </xf>
    <xf numFmtId="4" fontId="75" fillId="0" borderId="23" xfId="1" applyNumberFormat="1" applyFont="1" applyBorder="1" applyAlignment="1" applyProtection="1">
      <alignment vertical="center" wrapText="1"/>
      <protection locked="0"/>
    </xf>
    <xf numFmtId="4" fontId="75" fillId="0" borderId="24" xfId="1" applyNumberFormat="1" applyFont="1" applyBorder="1" applyAlignment="1" applyProtection="1">
      <alignment vertical="center" wrapText="1"/>
      <protection locked="0"/>
    </xf>
    <xf numFmtId="4" fontId="75" fillId="0" borderId="25" xfId="1" applyNumberFormat="1" applyFont="1" applyBorder="1" applyAlignment="1" applyProtection="1">
      <alignment vertical="center" wrapText="1"/>
      <protection locked="0"/>
    </xf>
    <xf numFmtId="4" fontId="74" fillId="4" borderId="63" xfId="1" applyNumberFormat="1" applyFont="1" applyFill="1" applyBorder="1" applyAlignment="1">
      <alignment vertical="center"/>
    </xf>
    <xf numFmtId="4" fontId="55" fillId="0" borderId="0" xfId="1" applyNumberFormat="1" applyFont="1" applyAlignment="1">
      <alignment vertical="center"/>
    </xf>
    <xf numFmtId="4" fontId="48" fillId="0" borderId="75" xfId="1" applyNumberFormat="1" applyFont="1" applyBorder="1" applyAlignment="1" applyProtection="1">
      <alignment vertical="center"/>
      <protection locked="0"/>
    </xf>
    <xf numFmtId="4" fontId="48" fillId="0" borderId="76" xfId="1" applyNumberFormat="1" applyFont="1" applyBorder="1" applyAlignment="1" applyProtection="1">
      <alignment vertical="center"/>
      <protection locked="0"/>
    </xf>
    <xf numFmtId="4" fontId="48" fillId="0" borderId="66" xfId="1" applyNumberFormat="1" applyFont="1" applyBorder="1" applyAlignment="1" applyProtection="1">
      <alignment vertical="center"/>
      <protection locked="0"/>
    </xf>
    <xf numFmtId="4" fontId="48" fillId="4" borderId="77" xfId="1" applyNumberFormat="1" applyFont="1" applyFill="1" applyBorder="1" applyAlignment="1" applyProtection="1">
      <alignment vertical="center"/>
      <protection locked="0"/>
    </xf>
    <xf numFmtId="4" fontId="48" fillId="4" borderId="79" xfId="1" applyNumberFormat="1" applyFont="1" applyFill="1" applyBorder="1" applyAlignment="1" applyProtection="1">
      <alignment vertical="center"/>
      <protection locked="0"/>
    </xf>
    <xf numFmtId="4" fontId="48" fillId="0" borderId="103" xfId="1" applyNumberFormat="1" applyFont="1" applyBorder="1" applyAlignment="1" applyProtection="1">
      <alignment vertical="center"/>
      <protection locked="0"/>
    </xf>
    <xf numFmtId="4" fontId="48" fillId="0" borderId="7" xfId="1" applyNumberFormat="1" applyFont="1" applyBorder="1" applyAlignment="1" applyProtection="1">
      <alignment vertical="center"/>
      <protection locked="0"/>
    </xf>
    <xf numFmtId="4" fontId="48" fillId="0" borderId="68" xfId="1" applyNumberFormat="1" applyFont="1" applyBorder="1" applyAlignment="1" applyProtection="1">
      <alignment vertical="center"/>
      <protection locked="0"/>
    </xf>
    <xf numFmtId="4" fontId="48" fillId="4" borderId="67" xfId="1" applyNumberFormat="1" applyFont="1" applyFill="1" applyBorder="1" applyAlignment="1" applyProtection="1">
      <alignment vertical="center"/>
      <protection locked="0"/>
    </xf>
    <xf numFmtId="4" fontId="48" fillId="4" borderId="68" xfId="1" applyNumberFormat="1" applyFont="1" applyFill="1" applyBorder="1" applyAlignment="1" applyProtection="1">
      <alignment vertical="center"/>
      <protection locked="0"/>
    </xf>
    <xf numFmtId="4" fontId="53" fillId="4" borderId="0" xfId="1" applyNumberFormat="1" applyFont="1" applyFill="1" applyAlignment="1" applyProtection="1">
      <alignment vertical="center"/>
      <protection locked="0"/>
    </xf>
    <xf numFmtId="4" fontId="73" fillId="0" borderId="103" xfId="1" applyNumberFormat="1" applyFont="1" applyBorder="1" applyAlignment="1" applyProtection="1">
      <alignment vertical="center"/>
      <protection locked="0"/>
    </xf>
    <xf numFmtId="4" fontId="73" fillId="0" borderId="7" xfId="1" applyNumberFormat="1" applyFont="1" applyBorder="1" applyAlignment="1" applyProtection="1">
      <alignment vertical="center"/>
      <protection locked="0"/>
    </xf>
    <xf numFmtId="4" fontId="73" fillId="0" borderId="68" xfId="1" applyNumberFormat="1" applyFont="1" applyBorder="1" applyAlignment="1" applyProtection="1">
      <alignment vertical="center"/>
      <protection locked="0"/>
    </xf>
    <xf numFmtId="4" fontId="76" fillId="4" borderId="0" xfId="1" applyNumberFormat="1" applyFont="1" applyFill="1" applyAlignment="1" applyProtection="1">
      <alignment horizontal="center" vertical="center"/>
      <protection locked="0"/>
    </xf>
    <xf numFmtId="4" fontId="77" fillId="4" borderId="0" xfId="1" applyNumberFormat="1" applyFont="1" applyFill="1" applyAlignment="1">
      <alignment horizontal="center" vertical="center"/>
    </xf>
    <xf numFmtId="4" fontId="48" fillId="0" borderId="103" xfId="1" applyNumberFormat="1" applyFont="1" applyBorder="1" applyAlignment="1" applyProtection="1">
      <alignment vertical="center" wrapText="1"/>
      <protection locked="0"/>
    </xf>
    <xf numFmtId="4" fontId="48" fillId="0" borderId="7" xfId="1" applyNumberFormat="1" applyFont="1" applyBorder="1" applyAlignment="1" applyProtection="1">
      <alignment vertical="center" wrapText="1"/>
      <protection locked="0"/>
    </xf>
    <xf numFmtId="4" fontId="48" fillId="0" borderId="68" xfId="1" applyNumberFormat="1" applyFont="1" applyBorder="1" applyAlignment="1" applyProtection="1">
      <alignment vertical="center" wrapText="1"/>
      <protection locked="0"/>
    </xf>
    <xf numFmtId="4" fontId="48" fillId="0" borderId="108" xfId="1" applyNumberFormat="1" applyFont="1" applyBorder="1" applyAlignment="1" applyProtection="1">
      <alignment vertical="center" wrapText="1"/>
      <protection locked="0"/>
    </xf>
    <xf numFmtId="4" fontId="48" fillId="0" borderId="114" xfId="1" applyNumberFormat="1" applyFont="1" applyBorder="1" applyAlignment="1" applyProtection="1">
      <alignment vertical="center" wrapText="1"/>
      <protection locked="0"/>
    </xf>
    <xf numFmtId="4" fontId="48" fillId="0" borderId="72" xfId="1" applyNumberFormat="1" applyFont="1" applyBorder="1" applyAlignment="1" applyProtection="1">
      <alignment vertical="center" wrapText="1"/>
      <protection locked="0"/>
    </xf>
    <xf numFmtId="4" fontId="48" fillId="4" borderId="74" xfId="1" applyNumberFormat="1" applyFont="1" applyFill="1" applyBorder="1" applyAlignment="1" applyProtection="1">
      <alignment vertical="center"/>
      <protection locked="0"/>
    </xf>
    <xf numFmtId="4" fontId="48" fillId="4" borderId="22" xfId="1" applyNumberFormat="1" applyFont="1" applyFill="1" applyBorder="1" applyAlignment="1" applyProtection="1">
      <alignment vertical="center"/>
      <protection locked="0"/>
    </xf>
    <xf numFmtId="4" fontId="74" fillId="4" borderId="63" xfId="1" applyNumberFormat="1" applyFont="1" applyFill="1" applyBorder="1" applyAlignment="1" applyProtection="1">
      <alignment vertical="center"/>
      <protection locked="0"/>
    </xf>
    <xf numFmtId="4" fontId="74" fillId="4" borderId="25" xfId="1" applyNumberFormat="1" applyFont="1" applyFill="1" applyBorder="1" applyAlignment="1" applyProtection="1">
      <alignment vertical="center"/>
      <protection locked="0"/>
    </xf>
    <xf numFmtId="4" fontId="55" fillId="0" borderId="0" xfId="1" applyNumberFormat="1" applyFont="1" applyAlignment="1" applyProtection="1">
      <alignment vertical="center"/>
      <protection locked="0"/>
    </xf>
    <xf numFmtId="4" fontId="75" fillId="0" borderId="23" xfId="1" applyNumberFormat="1" applyFont="1" applyBorder="1" applyAlignment="1" applyProtection="1">
      <alignment horizontal="left" vertical="center" wrapText="1"/>
      <protection locked="0"/>
    </xf>
    <xf numFmtId="4" fontId="75" fillId="0" borderId="24" xfId="1" applyNumberFormat="1" applyFont="1" applyBorder="1" applyAlignment="1" applyProtection="1">
      <alignment horizontal="left" vertical="center" wrapText="1"/>
      <protection locked="0"/>
    </xf>
    <xf numFmtId="4" fontId="75" fillId="0" borderId="25" xfId="1" applyNumberFormat="1" applyFont="1" applyBorder="1" applyAlignment="1" applyProtection="1">
      <alignment horizontal="left" vertical="center" wrapText="1"/>
      <protection locked="0"/>
    </xf>
    <xf numFmtId="4" fontId="74" fillId="4" borderId="51" xfId="1" applyNumberFormat="1" applyFont="1" applyFill="1" applyBorder="1" applyAlignment="1" applyProtection="1">
      <alignment vertical="center"/>
      <protection locked="0"/>
    </xf>
    <xf numFmtId="4" fontId="74" fillId="4" borderId="64" xfId="1" applyNumberFormat="1" applyFont="1" applyFill="1" applyBorder="1" applyAlignment="1" applyProtection="1">
      <alignment vertical="center"/>
      <protection locked="0"/>
    </xf>
    <xf numFmtId="4" fontId="48" fillId="4" borderId="77" xfId="1" applyNumberFormat="1" applyFont="1" applyFill="1" applyBorder="1" applyAlignment="1">
      <alignment vertical="center"/>
    </xf>
    <xf numFmtId="4" fontId="72" fillId="0" borderId="103" xfId="1" applyNumberFormat="1" applyFont="1" applyBorder="1" applyAlignment="1" applyProtection="1">
      <alignment horizontal="left" vertical="center" indent="1"/>
      <protection locked="0"/>
    </xf>
    <xf numFmtId="4" fontId="72" fillId="0" borderId="7" xfId="1" applyNumberFormat="1" applyFont="1" applyBorder="1" applyAlignment="1" applyProtection="1">
      <alignment horizontal="left" vertical="center" indent="1"/>
      <protection locked="0"/>
    </xf>
    <xf numFmtId="4" fontId="72" fillId="0" borderId="68" xfId="1" applyNumberFormat="1" applyFont="1" applyBorder="1" applyAlignment="1" applyProtection="1">
      <alignment horizontal="left" vertical="center" indent="1"/>
      <protection locked="0"/>
    </xf>
    <xf numFmtId="4" fontId="72" fillId="4" borderId="67" xfId="1" applyNumberFormat="1" applyFont="1" applyFill="1" applyBorder="1" applyAlignment="1" applyProtection="1">
      <alignment vertical="center"/>
      <protection locked="0"/>
    </xf>
    <xf numFmtId="4" fontId="72" fillId="4" borderId="68" xfId="1" applyNumberFormat="1" applyFont="1" applyFill="1" applyBorder="1" applyAlignment="1" applyProtection="1">
      <alignment vertical="center"/>
      <protection locked="0"/>
    </xf>
    <xf numFmtId="4" fontId="59" fillId="0" borderId="0" xfId="1" applyNumberFormat="1" applyFont="1" applyAlignment="1" applyProtection="1">
      <alignment vertical="center"/>
      <protection locked="0"/>
    </xf>
    <xf numFmtId="4" fontId="60" fillId="4" borderId="0" xfId="1" applyNumberFormat="1" applyFont="1" applyFill="1" applyAlignment="1" applyProtection="1">
      <alignment vertical="center"/>
      <protection locked="0"/>
    </xf>
    <xf numFmtId="4" fontId="33" fillId="4" borderId="0" xfId="1" applyNumberFormat="1" applyFont="1" applyFill="1" applyAlignment="1">
      <alignment horizontal="center" vertical="center"/>
    </xf>
    <xf numFmtId="4" fontId="48" fillId="4" borderId="67" xfId="1" applyNumberFormat="1" applyFont="1" applyFill="1" applyBorder="1" applyAlignment="1">
      <alignment vertical="center"/>
    </xf>
    <xf numFmtId="4" fontId="72" fillId="0" borderId="67" xfId="1" applyNumberFormat="1" applyFont="1" applyBorder="1" applyAlignment="1" applyProtection="1">
      <alignment vertical="center"/>
      <protection locked="0"/>
    </xf>
    <xf numFmtId="4" fontId="72" fillId="0" borderId="68" xfId="1" applyNumberFormat="1" applyFont="1" applyBorder="1" applyAlignment="1" applyProtection="1">
      <alignment vertical="center"/>
      <protection locked="0"/>
    </xf>
    <xf numFmtId="4" fontId="48" fillId="0" borderId="67" xfId="1" applyNumberFormat="1" applyFont="1" applyBorder="1" applyAlignment="1">
      <alignment vertical="center"/>
    </xf>
    <xf numFmtId="4" fontId="48" fillId="0" borderId="67" xfId="1" applyNumberFormat="1" applyFont="1" applyBorder="1" applyAlignment="1" applyProtection="1">
      <alignment vertical="center"/>
      <protection locked="0"/>
    </xf>
    <xf numFmtId="4" fontId="48" fillId="0" borderId="68" xfId="1" applyNumberFormat="1" applyFont="1" applyBorder="1" applyAlignment="1" applyProtection="1">
      <alignment vertical="center"/>
      <protection locked="0"/>
    </xf>
    <xf numFmtId="4" fontId="72" fillId="0" borderId="103" xfId="1" applyNumberFormat="1" applyFont="1" applyBorder="1" applyAlignment="1" applyProtection="1">
      <alignment horizontal="left" vertical="center" wrapText="1" indent="1"/>
      <protection locked="0"/>
    </xf>
    <xf numFmtId="4" fontId="72" fillId="0" borderId="7" xfId="1" applyNumberFormat="1" applyFont="1" applyBorder="1" applyAlignment="1" applyProtection="1">
      <alignment horizontal="left" vertical="center" wrapText="1" indent="1"/>
      <protection locked="0"/>
    </xf>
    <xf numFmtId="4" fontId="72" fillId="0" borderId="68" xfId="1" applyNumberFormat="1" applyFont="1" applyBorder="1" applyAlignment="1" applyProtection="1">
      <alignment horizontal="left" vertical="center" wrapText="1" indent="1"/>
      <protection locked="0"/>
    </xf>
    <xf numFmtId="4" fontId="72" fillId="0" borderId="104" xfId="1" applyNumberFormat="1" applyFont="1" applyBorder="1" applyAlignment="1" applyProtection="1">
      <alignment horizontal="left" vertical="center" wrapText="1" indent="1"/>
      <protection locked="0"/>
    </xf>
    <xf numFmtId="4" fontId="72" fillId="0" borderId="8" xfId="1" applyNumberFormat="1" applyFont="1" applyBorder="1" applyAlignment="1" applyProtection="1">
      <alignment horizontal="left" vertical="center" wrapText="1" indent="1"/>
      <protection locked="0"/>
    </xf>
    <xf numFmtId="4" fontId="72" fillId="0" borderId="79" xfId="1" applyNumberFormat="1" applyFont="1" applyBorder="1" applyAlignment="1" applyProtection="1">
      <alignment horizontal="left" vertical="center" wrapText="1" indent="1"/>
      <protection locked="0"/>
    </xf>
    <xf numFmtId="4" fontId="72" fillId="0" borderId="108" xfId="1" applyNumberFormat="1" applyFont="1" applyBorder="1" applyAlignment="1" applyProtection="1">
      <alignment horizontal="left" vertical="center" wrapText="1" indent="1"/>
      <protection locked="0"/>
    </xf>
    <xf numFmtId="4" fontId="72" fillId="0" borderId="114" xfId="1" applyNumberFormat="1" applyFont="1" applyBorder="1" applyAlignment="1" applyProtection="1">
      <alignment horizontal="left" vertical="center" wrapText="1" indent="1"/>
      <protection locked="0"/>
    </xf>
    <xf numFmtId="4" fontId="72" fillId="0" borderId="72" xfId="1" applyNumberFormat="1" applyFont="1" applyBorder="1" applyAlignment="1" applyProtection="1">
      <alignment horizontal="left" vertical="center" wrapText="1" indent="1"/>
      <protection locked="0"/>
    </xf>
    <xf numFmtId="4" fontId="74" fillId="5" borderId="23" xfId="1" applyNumberFormat="1" applyFont="1" applyFill="1" applyBorder="1" applyAlignment="1" applyProtection="1">
      <alignment vertical="center"/>
      <protection locked="0"/>
    </xf>
    <xf numFmtId="4" fontId="74" fillId="5" borderId="24" xfId="1" applyNumberFormat="1" applyFont="1" applyFill="1" applyBorder="1" applyAlignment="1" applyProtection="1">
      <alignment vertical="center"/>
      <protection locked="0"/>
    </xf>
    <xf numFmtId="4" fontId="74" fillId="5" borderId="25" xfId="1" applyNumberFormat="1" applyFont="1" applyFill="1" applyBorder="1" applyAlignment="1" applyProtection="1">
      <alignment vertical="center"/>
      <protection locked="0"/>
    </xf>
    <xf numFmtId="4" fontId="74" fillId="5" borderId="63" xfId="1" applyNumberFormat="1" applyFont="1" applyFill="1" applyBorder="1" applyAlignment="1">
      <alignment vertical="center"/>
    </xf>
    <xf numFmtId="4" fontId="49" fillId="5" borderId="26" xfId="1" applyNumberFormat="1" applyFont="1" applyFill="1" applyBorder="1" applyAlignment="1" applyProtection="1">
      <alignment horizontal="center" vertical="center"/>
      <protection locked="0"/>
    </xf>
    <xf numFmtId="4" fontId="49" fillId="5" borderId="101" xfId="1" applyNumberFormat="1" applyFont="1" applyFill="1" applyBorder="1" applyAlignment="1" applyProtection="1">
      <alignment horizontal="center" vertical="center"/>
      <protection locked="0"/>
    </xf>
    <xf numFmtId="4" fontId="70" fillId="8" borderId="48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102" xfId="1" applyFont="1" applyFill="1" applyBorder="1" applyAlignment="1">
      <alignment horizontal="center" vertical="center"/>
    </xf>
    <xf numFmtId="0" fontId="43" fillId="5" borderId="22" xfId="1" applyFont="1" applyFill="1" applyBorder="1" applyAlignment="1">
      <alignment horizontal="center" vertical="center"/>
    </xf>
    <xf numFmtId="4" fontId="70" fillId="8" borderId="7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4" xfId="1" applyBorder="1" applyAlignment="1">
      <alignment horizontal="center" vertical="center" wrapText="1"/>
    </xf>
    <xf numFmtId="4" fontId="53" fillId="0" borderId="75" xfId="1" applyNumberFormat="1" applyFont="1" applyBorder="1" applyAlignment="1" applyProtection="1">
      <alignment horizontal="left" vertical="center"/>
      <protection locked="0"/>
    </xf>
    <xf numFmtId="4" fontId="53" fillId="0" borderId="66" xfId="1" applyNumberFormat="1" applyFont="1" applyBorder="1" applyAlignment="1" applyProtection="1">
      <alignment horizontal="left" vertical="center"/>
      <protection locked="0"/>
    </xf>
    <xf numFmtId="4" fontId="18" fillId="0" borderId="0" xfId="1" applyNumberFormat="1" applyFont="1" applyAlignment="1">
      <alignment vertical="center"/>
    </xf>
    <xf numFmtId="4" fontId="78" fillId="0" borderId="0" xfId="1" applyNumberFormat="1" applyFont="1" applyAlignment="1">
      <alignment vertical="center"/>
    </xf>
    <xf numFmtId="4" fontId="78" fillId="0" borderId="0" xfId="1" applyNumberFormat="1" applyFont="1" applyAlignment="1">
      <alignment horizontal="left" vertical="center"/>
    </xf>
    <xf numFmtId="4" fontId="53" fillId="4" borderId="67" xfId="1" applyNumberFormat="1" applyFont="1" applyFill="1" applyBorder="1" applyAlignment="1" applyProtection="1">
      <alignment vertical="center" wrapText="1"/>
      <protection locked="0"/>
    </xf>
    <xf numFmtId="4" fontId="78" fillId="4" borderId="0" xfId="1" applyNumberFormat="1" applyFont="1" applyFill="1" applyAlignment="1">
      <alignment horizontal="center" vertical="center"/>
    </xf>
    <xf numFmtId="4" fontId="21" fillId="4" borderId="0" xfId="1" applyNumberFormat="1" applyFont="1" applyFill="1" applyAlignment="1">
      <alignment horizontal="left" vertical="center"/>
    </xf>
    <xf numFmtId="4" fontId="49" fillId="8" borderId="23" xfId="1" applyNumberFormat="1" applyFont="1" applyFill="1" applyBorder="1" applyAlignment="1" applyProtection="1">
      <alignment horizontal="left" vertical="center"/>
      <protection locked="0"/>
    </xf>
    <xf numFmtId="4" fontId="49" fillId="8" borderId="25" xfId="1" applyNumberFormat="1" applyFont="1" applyFill="1" applyBorder="1" applyAlignment="1" applyProtection="1">
      <alignment horizontal="left" vertical="center"/>
      <protection locked="0"/>
    </xf>
    <xf numFmtId="4" fontId="47" fillId="8" borderId="63" xfId="1" applyNumberFormat="1" applyFont="1" applyFill="1" applyBorder="1" applyAlignment="1">
      <alignment vertical="center"/>
    </xf>
    <xf numFmtId="0" fontId="54" fillId="5" borderId="23" xfId="1" applyFont="1" applyFill="1" applyBorder="1" applyAlignment="1">
      <alignment horizontal="center" vertical="center"/>
    </xf>
    <xf numFmtId="0" fontId="54" fillId="5" borderId="24" xfId="1" applyFont="1" applyFill="1" applyBorder="1" applyAlignment="1">
      <alignment horizontal="center" vertical="center"/>
    </xf>
    <xf numFmtId="0" fontId="54" fillId="5" borderId="25" xfId="1" applyFont="1" applyFill="1" applyBorder="1" applyAlignment="1">
      <alignment horizontal="center" vertical="center"/>
    </xf>
    <xf numFmtId="4" fontId="54" fillId="0" borderId="24" xfId="1" applyNumberFormat="1" applyFont="1" applyBorder="1" applyAlignment="1" applyProtection="1">
      <alignment vertical="center" wrapText="1"/>
      <protection locked="0"/>
    </xf>
    <xf numFmtId="4" fontId="54" fillId="0" borderId="25" xfId="1" applyNumberFormat="1" applyFont="1" applyBorder="1" applyAlignment="1" applyProtection="1">
      <alignment vertical="center" wrapText="1"/>
      <protection locked="0"/>
    </xf>
    <xf numFmtId="4" fontId="53" fillId="0" borderId="63" xfId="1" applyNumberFormat="1" applyFont="1" applyBorder="1" applyAlignment="1" applyProtection="1">
      <alignment vertical="center"/>
      <protection locked="0"/>
    </xf>
    <xf numFmtId="4" fontId="67" fillId="0" borderId="75" xfId="1" applyNumberFormat="1" applyFont="1" applyBorder="1" applyAlignment="1" applyProtection="1">
      <alignment vertical="center" wrapText="1"/>
      <protection locked="0"/>
    </xf>
    <xf numFmtId="4" fontId="67" fillId="0" borderId="76" xfId="1" applyNumberFormat="1" applyFont="1" applyBorder="1" applyAlignment="1" applyProtection="1">
      <alignment vertical="center" wrapText="1"/>
      <protection locked="0"/>
    </xf>
    <xf numFmtId="4" fontId="67" fillId="0" borderId="66" xfId="1" applyNumberFormat="1" applyFont="1" applyBorder="1" applyAlignment="1" applyProtection="1">
      <alignment vertical="center" wrapText="1"/>
      <protection locked="0"/>
    </xf>
    <xf numFmtId="4" fontId="59" fillId="0" borderId="65" xfId="1" applyNumberFormat="1" applyFont="1" applyBorder="1" applyAlignment="1" applyProtection="1">
      <alignment vertical="center"/>
      <protection locked="0"/>
    </xf>
    <xf numFmtId="4" fontId="59" fillId="0" borderId="66" xfId="1" applyNumberFormat="1" applyFont="1" applyBorder="1" applyAlignment="1" applyProtection="1">
      <alignment vertical="center"/>
      <protection locked="0"/>
    </xf>
    <xf numFmtId="4" fontId="67" fillId="0" borderId="103" xfId="1" applyNumberFormat="1" applyFont="1" applyBorder="1" applyAlignment="1" applyProtection="1">
      <alignment vertical="center" wrapText="1"/>
      <protection locked="0"/>
    </xf>
    <xf numFmtId="4" fontId="67" fillId="0" borderId="7" xfId="1" applyNumberFormat="1" applyFont="1" applyBorder="1" applyAlignment="1" applyProtection="1">
      <alignment vertical="center" wrapText="1"/>
      <protection locked="0"/>
    </xf>
    <xf numFmtId="4" fontId="67" fillId="0" borderId="68" xfId="1" applyNumberFormat="1" applyFont="1" applyBorder="1" applyAlignment="1" applyProtection="1">
      <alignment vertical="center" wrapText="1"/>
      <protection locked="0"/>
    </xf>
    <xf numFmtId="4" fontId="59" fillId="0" borderId="67" xfId="1" applyNumberFormat="1" applyFont="1" applyBorder="1" applyAlignment="1" applyProtection="1">
      <alignment vertical="center"/>
      <protection locked="0"/>
    </xf>
    <xf numFmtId="4" fontId="59" fillId="0" borderId="68" xfId="1" applyNumberFormat="1" applyFont="1" applyBorder="1" applyAlignment="1" applyProtection="1">
      <alignment vertical="center"/>
      <protection locked="0"/>
    </xf>
    <xf numFmtId="4" fontId="67" fillId="0" borderId="108" xfId="1" applyNumberFormat="1" applyFont="1" applyBorder="1" applyAlignment="1" applyProtection="1">
      <alignment vertical="center" wrapText="1"/>
      <protection locked="0"/>
    </xf>
    <xf numFmtId="4" fontId="67" fillId="0" borderId="114" xfId="1" applyNumberFormat="1" applyFont="1" applyBorder="1" applyAlignment="1" applyProtection="1">
      <alignment vertical="center" wrapText="1"/>
      <protection locked="0"/>
    </xf>
    <xf numFmtId="4" fontId="67" fillId="0" borderId="72" xfId="1" applyNumberFormat="1" applyFont="1" applyBorder="1" applyAlignment="1" applyProtection="1">
      <alignment vertical="center" wrapText="1"/>
      <protection locked="0"/>
    </xf>
    <xf numFmtId="4" fontId="59" fillId="0" borderId="71" xfId="1" applyNumberFormat="1" applyFont="1" applyBorder="1" applyAlignment="1" applyProtection="1">
      <alignment vertical="center"/>
      <protection locked="0"/>
    </xf>
    <xf numFmtId="4" fontId="59" fillId="0" borderId="72" xfId="1" applyNumberFormat="1" applyFont="1" applyBorder="1" applyAlignment="1" applyProtection="1">
      <alignment vertical="center"/>
      <protection locked="0"/>
    </xf>
    <xf numFmtId="4" fontId="54" fillId="0" borderId="23" xfId="1" applyNumberFormat="1" applyFont="1" applyBorder="1" applyAlignment="1" applyProtection="1">
      <alignment vertical="center"/>
      <protection locked="0"/>
    </xf>
    <xf numFmtId="4" fontId="54" fillId="0" borderId="24" xfId="1" applyNumberFormat="1" applyFont="1" applyBorder="1" applyAlignment="1" applyProtection="1">
      <alignment vertical="center"/>
      <protection locked="0"/>
    </xf>
    <xf numFmtId="4" fontId="54" fillId="0" borderId="25" xfId="1" applyNumberFormat="1" applyFont="1" applyBorder="1" applyAlignment="1" applyProtection="1">
      <alignment vertical="center"/>
      <protection locked="0"/>
    </xf>
    <xf numFmtId="4" fontId="53" fillId="0" borderId="25" xfId="1" applyNumberFormat="1" applyFont="1" applyBorder="1" applyAlignment="1" applyProtection="1">
      <alignment vertical="center"/>
      <protection locked="0"/>
    </xf>
    <xf numFmtId="4" fontId="54" fillId="0" borderId="102" xfId="1" applyNumberFormat="1" applyFont="1" applyBorder="1" applyAlignment="1" applyProtection="1">
      <alignment vertical="center"/>
      <protection locked="0"/>
    </xf>
    <xf numFmtId="4" fontId="54" fillId="0" borderId="21" xfId="1" applyNumberFormat="1" applyFont="1" applyBorder="1" applyAlignment="1" applyProtection="1">
      <alignment vertical="center"/>
      <protection locked="0"/>
    </xf>
    <xf numFmtId="4" fontId="54" fillId="0" borderId="22" xfId="1" applyNumberFormat="1" applyFont="1" applyBorder="1" applyAlignment="1" applyProtection="1">
      <alignment vertical="center"/>
      <protection locked="0"/>
    </xf>
    <xf numFmtId="4" fontId="53" fillId="0" borderId="63" xfId="1" applyNumberFormat="1" applyFont="1" applyBorder="1" applyAlignment="1">
      <alignment vertical="center"/>
    </xf>
    <xf numFmtId="4" fontId="67" fillId="0" borderId="75" xfId="1" applyNumberFormat="1" applyFont="1" applyBorder="1" applyAlignment="1" applyProtection="1">
      <alignment vertical="center"/>
      <protection locked="0"/>
    </xf>
    <xf numFmtId="4" fontId="67" fillId="0" borderId="76" xfId="1" applyNumberFormat="1" applyFont="1" applyBorder="1" applyAlignment="1" applyProtection="1">
      <alignment vertical="center"/>
      <protection locked="0"/>
    </xf>
    <xf numFmtId="4" fontId="67" fillId="0" borderId="66" xfId="1" applyNumberFormat="1" applyFont="1" applyBorder="1" applyAlignment="1" applyProtection="1">
      <alignment vertical="center"/>
      <protection locked="0"/>
    </xf>
    <xf numFmtId="4" fontId="59" fillId="4" borderId="65" xfId="1" applyNumberFormat="1" applyFont="1" applyFill="1" applyBorder="1" applyAlignment="1">
      <alignment vertical="center"/>
    </xf>
    <xf numFmtId="4" fontId="18" fillId="4" borderId="0" xfId="1" applyNumberFormat="1" applyFont="1" applyFill="1" applyAlignment="1">
      <alignment horizontal="center" vertical="center"/>
    </xf>
    <xf numFmtId="4" fontId="67" fillId="0" borderId="103" xfId="1" applyNumberFormat="1" applyFont="1" applyBorder="1" applyAlignment="1" applyProtection="1">
      <alignment vertical="center"/>
      <protection locked="0"/>
    </xf>
    <xf numFmtId="4" fontId="67" fillId="0" borderId="7" xfId="1" applyNumberFormat="1" applyFont="1" applyBorder="1" applyAlignment="1" applyProtection="1">
      <alignment vertical="center"/>
      <protection locked="0"/>
    </xf>
    <xf numFmtId="4" fontId="67" fillId="0" borderId="68" xfId="1" applyNumberFormat="1" applyFont="1" applyBorder="1" applyAlignment="1" applyProtection="1">
      <alignment vertical="center"/>
      <protection locked="0"/>
    </xf>
    <xf numFmtId="4" fontId="59" fillId="0" borderId="67" xfId="1" applyNumberFormat="1" applyFont="1" applyBorder="1" applyAlignment="1">
      <alignment vertical="center"/>
    </xf>
    <xf numFmtId="4" fontId="59" fillId="4" borderId="67" xfId="1" applyNumberFormat="1" applyFont="1" applyFill="1" applyBorder="1" applyAlignment="1">
      <alignment vertical="center"/>
    </xf>
    <xf numFmtId="4" fontId="59" fillId="4" borderId="77" xfId="1" applyNumberFormat="1" applyFont="1" applyFill="1" applyBorder="1" applyAlignment="1">
      <alignment vertical="center"/>
    </xf>
    <xf numFmtId="4" fontId="59" fillId="4" borderId="67" xfId="1" applyNumberFormat="1" applyFont="1" applyFill="1" applyBorder="1" applyAlignment="1" applyProtection="1">
      <alignment vertical="center"/>
      <protection locked="0"/>
    </xf>
    <xf numFmtId="4" fontId="59" fillId="4" borderId="68" xfId="1" applyNumberFormat="1" applyFont="1" applyFill="1" applyBorder="1" applyAlignment="1" applyProtection="1">
      <alignment vertical="center"/>
      <protection locked="0"/>
    </xf>
    <xf numFmtId="4" fontId="59" fillId="0" borderId="96" xfId="1" applyNumberFormat="1" applyFont="1" applyBorder="1" applyAlignment="1" applyProtection="1">
      <alignment vertical="center"/>
      <protection locked="0"/>
    </xf>
    <xf numFmtId="4" fontId="59" fillId="4" borderId="97" xfId="1" applyNumberFormat="1" applyFont="1" applyFill="1" applyBorder="1" applyAlignment="1" applyProtection="1">
      <alignment vertical="center"/>
      <protection locked="0"/>
    </xf>
    <xf numFmtId="4" fontId="54" fillId="5" borderId="23" xfId="1" applyNumberFormat="1" applyFont="1" applyFill="1" applyBorder="1" applyAlignment="1" applyProtection="1">
      <alignment horizontal="left" vertical="center"/>
      <protection locked="0"/>
    </xf>
    <xf numFmtId="4" fontId="54" fillId="5" borderId="24" xfId="1" applyNumberFormat="1" applyFont="1" applyFill="1" applyBorder="1" applyAlignment="1" applyProtection="1">
      <alignment horizontal="left" vertical="center"/>
      <protection locked="0"/>
    </xf>
    <xf numFmtId="4" fontId="54" fillId="5" borderId="25" xfId="1" applyNumberFormat="1" applyFont="1" applyFill="1" applyBorder="1" applyAlignment="1" applyProtection="1">
      <alignment horizontal="left" vertical="center"/>
      <protection locked="0"/>
    </xf>
    <xf numFmtId="4" fontId="54" fillId="0" borderId="23" xfId="1" applyNumberFormat="1" applyFont="1" applyBorder="1" applyAlignment="1" applyProtection="1">
      <alignment horizontal="left" vertical="center" wrapText="1"/>
      <protection locked="0"/>
    </xf>
    <xf numFmtId="4" fontId="54" fillId="0" borderId="24" xfId="1" applyNumberFormat="1" applyFont="1" applyBorder="1" applyAlignment="1" applyProtection="1">
      <alignment horizontal="left" vertical="center" wrapText="1"/>
      <protection locked="0"/>
    </xf>
    <xf numFmtId="4" fontId="54" fillId="0" borderId="25" xfId="1" applyNumberFormat="1" applyFont="1" applyBorder="1" applyAlignment="1" applyProtection="1">
      <alignment horizontal="left" vertical="center" wrapText="1"/>
      <protection locked="0"/>
    </xf>
    <xf numFmtId="4" fontId="55" fillId="4" borderId="63" xfId="1" applyNumberFormat="1" applyFont="1" applyFill="1" applyBorder="1" applyAlignment="1" applyProtection="1">
      <alignment vertical="center"/>
      <protection locked="0"/>
    </xf>
    <xf numFmtId="4" fontId="55" fillId="0" borderId="75" xfId="1" applyNumberFormat="1" applyFont="1" applyBorder="1" applyAlignment="1" applyProtection="1">
      <alignment vertical="center" wrapText="1"/>
      <protection locked="0"/>
    </xf>
    <xf numFmtId="4" fontId="55" fillId="0" borderId="76" xfId="1" applyNumberFormat="1" applyFont="1" applyBorder="1" applyAlignment="1" applyProtection="1">
      <alignment vertical="center" wrapText="1"/>
      <protection locked="0"/>
    </xf>
    <xf numFmtId="4" fontId="55" fillId="0" borderId="66" xfId="1" applyNumberFormat="1" applyFont="1" applyBorder="1" applyAlignment="1" applyProtection="1">
      <alignment vertical="center" wrapText="1"/>
      <protection locked="0"/>
    </xf>
    <xf numFmtId="4" fontId="55" fillId="4" borderId="77" xfId="1" applyNumberFormat="1" applyFont="1" applyFill="1" applyBorder="1" applyAlignment="1" applyProtection="1">
      <alignment vertical="center"/>
      <protection locked="0"/>
    </xf>
    <xf numFmtId="4" fontId="55" fillId="0" borderId="7" xfId="1" applyNumberFormat="1" applyFont="1" applyBorder="1" applyAlignment="1" applyProtection="1">
      <alignment vertical="center" wrapText="1"/>
      <protection locked="0"/>
    </xf>
    <xf numFmtId="4" fontId="55" fillId="0" borderId="68" xfId="1" applyNumberFormat="1" applyFont="1" applyBorder="1" applyAlignment="1" applyProtection="1">
      <alignment vertical="center" wrapText="1"/>
      <protection locked="0"/>
    </xf>
    <xf numFmtId="4" fontId="55" fillId="4" borderId="67" xfId="1" applyNumberFormat="1" applyFont="1" applyFill="1" applyBorder="1" applyAlignment="1">
      <alignment vertical="center"/>
    </xf>
    <xf numFmtId="4" fontId="59" fillId="0" borderId="7" xfId="1" applyNumberFormat="1" applyFont="1" applyBorder="1" applyAlignment="1" applyProtection="1">
      <alignment vertical="center" wrapText="1"/>
      <protection locked="0"/>
    </xf>
    <xf numFmtId="4" fontId="53" fillId="4" borderId="67" xfId="1" applyNumberFormat="1" applyFont="1" applyFill="1" applyBorder="1" applyAlignment="1">
      <alignment vertical="center"/>
    </xf>
    <xf numFmtId="4" fontId="78" fillId="0" borderId="0" xfId="1" applyNumberFormat="1" applyFont="1" applyAlignment="1">
      <alignment horizontal="right" vertical="center"/>
    </xf>
    <xf numFmtId="4" fontId="55" fillId="0" borderId="7" xfId="1" applyNumberFormat="1" applyFont="1" applyBorder="1" applyAlignment="1" applyProtection="1">
      <alignment vertical="center"/>
      <protection locked="0"/>
    </xf>
    <xf numFmtId="4" fontId="59" fillId="4" borderId="103" xfId="1" applyNumberFormat="1" applyFont="1" applyFill="1" applyBorder="1" applyAlignment="1" applyProtection="1">
      <alignment vertical="center" wrapText="1"/>
      <protection locked="0"/>
    </xf>
    <xf numFmtId="4" fontId="59" fillId="4" borderId="7" xfId="1" applyNumberFormat="1" applyFont="1" applyFill="1" applyBorder="1" applyAlignment="1" applyProtection="1">
      <alignment vertical="center" wrapText="1"/>
      <protection locked="0"/>
    </xf>
    <xf numFmtId="4" fontId="59" fillId="4" borderId="68" xfId="1" applyNumberFormat="1" applyFont="1" applyFill="1" applyBorder="1" applyAlignment="1" applyProtection="1">
      <alignment vertical="center" wrapText="1"/>
      <protection locked="0"/>
    </xf>
    <xf numFmtId="4" fontId="59" fillId="0" borderId="103" xfId="1" applyNumberFormat="1" applyFont="1" applyBorder="1" applyAlignment="1">
      <alignment vertical="center" wrapText="1"/>
    </xf>
    <xf numFmtId="4" fontId="59" fillId="0" borderId="7" xfId="1" applyNumberFormat="1" applyFont="1" applyBorder="1" applyAlignment="1">
      <alignment vertical="center" wrapText="1"/>
    </xf>
    <xf numFmtId="4" fontId="59" fillId="0" borderId="68" xfId="1" applyNumberFormat="1" applyFont="1" applyBorder="1" applyAlignment="1">
      <alignment vertical="center" wrapText="1"/>
    </xf>
    <xf numFmtId="4" fontId="59" fillId="4" borderId="108" xfId="1" applyNumberFormat="1" applyFont="1" applyFill="1" applyBorder="1" applyAlignment="1" applyProtection="1">
      <alignment vertical="center" wrapText="1"/>
      <protection locked="0"/>
    </xf>
    <xf numFmtId="4" fontId="59" fillId="4" borderId="114" xfId="1" applyNumberFormat="1" applyFont="1" applyFill="1" applyBorder="1" applyAlignment="1" applyProtection="1">
      <alignment vertical="center" wrapText="1"/>
      <protection locked="0"/>
    </xf>
    <xf numFmtId="4" fontId="59" fillId="4" borderId="72" xfId="1" applyNumberFormat="1" applyFont="1" applyFill="1" applyBorder="1" applyAlignment="1" applyProtection="1">
      <alignment vertical="center" wrapText="1"/>
      <protection locked="0"/>
    </xf>
    <xf numFmtId="4" fontId="33" fillId="4" borderId="0" xfId="1" applyNumberFormat="1" applyFont="1" applyFill="1" applyAlignment="1">
      <alignment horizontal="right" vertical="center"/>
    </xf>
    <xf numFmtId="4" fontId="17" fillId="0" borderId="0" xfId="1" applyNumberFormat="1" applyFont="1" applyAlignment="1">
      <alignment horizontal="center" vertical="center"/>
    </xf>
    <xf numFmtId="4" fontId="55" fillId="9" borderId="23" xfId="1" applyNumberFormat="1" applyFont="1" applyFill="1" applyBorder="1" applyAlignment="1" applyProtection="1">
      <alignment horizontal="left" vertical="center"/>
      <protection locked="0"/>
    </xf>
    <xf numFmtId="4" fontId="55" fillId="9" borderId="24" xfId="1" applyNumberFormat="1" applyFont="1" applyFill="1" applyBorder="1" applyAlignment="1" applyProtection="1">
      <alignment horizontal="left" vertical="center"/>
      <protection locked="0"/>
    </xf>
    <xf numFmtId="4" fontId="55" fillId="9" borderId="25" xfId="1" applyNumberFormat="1" applyFont="1" applyFill="1" applyBorder="1" applyAlignment="1" applyProtection="1">
      <alignment horizontal="left" vertical="center"/>
      <protection locked="0"/>
    </xf>
    <xf numFmtId="4" fontId="55" fillId="9" borderId="63" xfId="1" applyNumberFormat="1" applyFont="1" applyFill="1" applyBorder="1" applyAlignment="1">
      <alignment horizontal="right" vertical="center"/>
    </xf>
    <xf numFmtId="4" fontId="70" fillId="5" borderId="23" xfId="1" applyNumberFormat="1" applyFont="1" applyFill="1" applyBorder="1" applyAlignment="1" applyProtection="1">
      <alignment horizontal="center" vertical="center"/>
      <protection locked="0"/>
    </xf>
    <xf numFmtId="4" fontId="70" fillId="5" borderId="24" xfId="1" applyNumberFormat="1" applyFont="1" applyFill="1" applyBorder="1" applyAlignment="1" applyProtection="1">
      <alignment horizontal="center" vertical="center"/>
      <protection locked="0"/>
    </xf>
    <xf numFmtId="4" fontId="70" fillId="5" borderId="25" xfId="1" applyNumberFormat="1" applyFont="1" applyFill="1" applyBorder="1" applyAlignment="1" applyProtection="1">
      <alignment horizontal="center" vertical="center"/>
      <protection locked="0"/>
    </xf>
    <xf numFmtId="4" fontId="70" fillId="8" borderId="63" xfId="1" applyNumberFormat="1" applyFont="1" applyFill="1" applyBorder="1" applyAlignment="1" applyProtection="1">
      <alignment horizontal="center" vertical="center" wrapText="1"/>
      <protection locked="0"/>
    </xf>
    <xf numFmtId="4" fontId="54" fillId="0" borderId="102" xfId="1" applyNumberFormat="1" applyFont="1" applyBorder="1" applyAlignment="1" applyProtection="1">
      <alignment vertical="center" wrapText="1"/>
      <protection locked="0"/>
    </xf>
    <xf numFmtId="4" fontId="54" fillId="0" borderId="21" xfId="1" applyNumberFormat="1" applyFont="1" applyBorder="1" applyAlignment="1" applyProtection="1">
      <alignment vertical="center" wrapText="1"/>
      <protection locked="0"/>
    </xf>
    <xf numFmtId="4" fontId="54" fillId="0" borderId="22" xfId="1" applyNumberFormat="1" applyFont="1" applyBorder="1" applyAlignment="1" applyProtection="1">
      <alignment vertical="center" wrapText="1"/>
      <protection locked="0"/>
    </xf>
    <xf numFmtId="4" fontId="55" fillId="0" borderId="63" xfId="1" applyNumberFormat="1" applyFont="1" applyBorder="1" applyAlignment="1">
      <alignment vertical="center"/>
    </xf>
    <xf numFmtId="4" fontId="37" fillId="0" borderId="75" xfId="1" applyNumberFormat="1" applyFont="1" applyBorder="1" applyAlignment="1" applyProtection="1">
      <alignment vertical="center"/>
      <protection locked="0"/>
    </xf>
    <xf numFmtId="4" fontId="37" fillId="0" borderId="76" xfId="1" applyNumberFormat="1" applyFont="1" applyBorder="1" applyAlignment="1" applyProtection="1">
      <alignment vertical="center"/>
      <protection locked="0"/>
    </xf>
    <xf numFmtId="4" fontId="37" fillId="0" borderId="66" xfId="1" applyNumberFormat="1" applyFont="1" applyBorder="1" applyAlignment="1" applyProtection="1">
      <alignment vertical="center"/>
      <protection locked="0"/>
    </xf>
    <xf numFmtId="4" fontId="53" fillId="0" borderId="66" xfId="1" applyNumberFormat="1" applyFont="1" applyBorder="1" applyAlignment="1" applyProtection="1">
      <alignment vertical="center"/>
      <protection locked="0"/>
    </xf>
    <xf numFmtId="4" fontId="37" fillId="0" borderId="73" xfId="1" applyNumberFormat="1" applyFont="1" applyBorder="1" applyAlignment="1" applyProtection="1">
      <alignment vertical="center"/>
      <protection locked="0"/>
    </xf>
    <xf numFmtId="4" fontId="37" fillId="0" borderId="0" xfId="1" applyNumberFormat="1" applyFont="1" applyAlignment="1" applyProtection="1">
      <alignment vertical="center"/>
      <protection locked="0"/>
    </xf>
    <xf numFmtId="4" fontId="37" fillId="0" borderId="64" xfId="1" applyNumberFormat="1" applyFont="1" applyBorder="1" applyAlignment="1" applyProtection="1">
      <alignment vertical="center"/>
      <protection locked="0"/>
    </xf>
    <xf numFmtId="4" fontId="53" fillId="0" borderId="64" xfId="1" applyNumberFormat="1" applyFont="1" applyBorder="1" applyAlignment="1" applyProtection="1">
      <alignment vertical="center"/>
      <protection locked="0"/>
    </xf>
    <xf numFmtId="4" fontId="75" fillId="0" borderId="23" xfId="1" applyNumberFormat="1" applyFont="1" applyBorder="1" applyAlignment="1" applyProtection="1">
      <alignment vertical="center"/>
      <protection locked="0"/>
    </xf>
    <xf numFmtId="4" fontId="75" fillId="0" borderId="24" xfId="1" applyNumberFormat="1" applyFont="1" applyBorder="1" applyAlignment="1" applyProtection="1">
      <alignment vertical="center"/>
      <protection locked="0"/>
    </xf>
    <xf numFmtId="4" fontId="75" fillId="0" borderId="25" xfId="1" applyNumberFormat="1" applyFont="1" applyBorder="1" applyAlignment="1" applyProtection="1">
      <alignment vertical="center"/>
      <protection locked="0"/>
    </xf>
    <xf numFmtId="4" fontId="79" fillId="0" borderId="75" xfId="1" applyNumberFormat="1" applyFont="1" applyBorder="1" applyAlignment="1" applyProtection="1">
      <alignment vertical="center" wrapText="1"/>
      <protection locked="0"/>
    </xf>
    <xf numFmtId="4" fontId="79" fillId="0" borderId="76" xfId="1" applyNumberFormat="1" applyFont="1" applyBorder="1" applyAlignment="1" applyProtection="1">
      <alignment vertical="center" wrapText="1"/>
      <protection locked="0"/>
    </xf>
    <xf numFmtId="4" fontId="79" fillId="0" borderId="66" xfId="1" applyNumberFormat="1" applyFont="1" applyBorder="1" applyAlignment="1" applyProtection="1">
      <alignment vertical="center" wrapText="1"/>
      <protection locked="0"/>
    </xf>
    <xf numFmtId="4" fontId="79" fillId="0" borderId="73" xfId="1" applyNumberFormat="1" applyFont="1" applyBorder="1" applyAlignment="1" applyProtection="1">
      <alignment vertical="center" wrapText="1"/>
      <protection locked="0"/>
    </xf>
    <xf numFmtId="4" fontId="79" fillId="0" borderId="0" xfId="1" applyNumberFormat="1" applyFont="1" applyAlignment="1" applyProtection="1">
      <alignment vertical="center" wrapText="1"/>
      <protection locked="0"/>
    </xf>
    <xf numFmtId="4" fontId="79" fillId="0" borderId="64" xfId="1" applyNumberFormat="1" applyFont="1" applyBorder="1" applyAlignment="1" applyProtection="1">
      <alignment vertical="center" wrapText="1"/>
      <protection locked="0"/>
    </xf>
    <xf numFmtId="4" fontId="79" fillId="0" borderId="75" xfId="1" applyNumberFormat="1" applyFont="1" applyBorder="1" applyAlignment="1" applyProtection="1">
      <alignment vertical="center"/>
      <protection locked="0"/>
    </xf>
    <xf numFmtId="4" fontId="79" fillId="0" borderId="76" xfId="1" applyNumberFormat="1" applyFont="1" applyBorder="1" applyAlignment="1" applyProtection="1">
      <alignment vertical="center"/>
      <protection locked="0"/>
    </xf>
    <xf numFmtId="4" fontId="79" fillId="0" borderId="66" xfId="1" applyNumberFormat="1" applyFont="1" applyBorder="1" applyAlignment="1" applyProtection="1">
      <alignment vertical="center"/>
      <protection locked="0"/>
    </xf>
    <xf numFmtId="4" fontId="53" fillId="0" borderId="77" xfId="1" applyNumberFormat="1" applyFont="1" applyBorder="1" applyAlignment="1" applyProtection="1">
      <alignment vertical="center"/>
      <protection locked="0"/>
    </xf>
    <xf numFmtId="4" fontId="79" fillId="0" borderId="103" xfId="1" applyNumberFormat="1" applyFont="1" applyBorder="1" applyAlignment="1" applyProtection="1">
      <alignment vertical="center"/>
      <protection locked="0"/>
    </xf>
    <xf numFmtId="4" fontId="79" fillId="0" borderId="7" xfId="1" applyNumberFormat="1" applyFont="1" applyBorder="1" applyAlignment="1" applyProtection="1">
      <alignment vertical="center"/>
      <protection locked="0"/>
    </xf>
    <xf numFmtId="4" fontId="79" fillId="0" borderId="68" xfId="1" applyNumberFormat="1" applyFont="1" applyBorder="1" applyAlignment="1" applyProtection="1">
      <alignment vertical="center"/>
      <protection locked="0"/>
    </xf>
    <xf numFmtId="4" fontId="79" fillId="0" borderId="103" xfId="1" applyNumberFormat="1" applyFont="1" applyBorder="1" applyAlignment="1" applyProtection="1">
      <alignment vertical="center" wrapText="1"/>
      <protection locked="0"/>
    </xf>
    <xf numFmtId="4" fontId="79" fillId="0" borderId="7" xfId="1" applyNumberFormat="1" applyFont="1" applyBorder="1" applyAlignment="1" applyProtection="1">
      <alignment vertical="center" wrapText="1"/>
      <protection locked="0"/>
    </xf>
    <xf numFmtId="4" fontId="79" fillId="0" borderId="68" xfId="1" applyNumberFormat="1" applyFont="1" applyBorder="1" applyAlignment="1" applyProtection="1">
      <alignment vertical="center" wrapText="1"/>
      <protection locked="0"/>
    </xf>
    <xf numFmtId="4" fontId="53" fillId="0" borderId="68" xfId="1" applyNumberFormat="1" applyFont="1" applyBorder="1" applyAlignment="1" applyProtection="1">
      <alignment vertical="center"/>
      <protection locked="0"/>
    </xf>
    <xf numFmtId="4" fontId="53" fillId="0" borderId="96" xfId="1" applyNumberFormat="1" applyFont="1" applyBorder="1" applyAlignment="1" applyProtection="1">
      <alignment vertical="center"/>
      <protection locked="0"/>
    </xf>
    <xf numFmtId="4" fontId="53" fillId="0" borderId="97" xfId="1" applyNumberFormat="1" applyFont="1" applyBorder="1" applyAlignment="1" applyProtection="1">
      <alignment vertical="center"/>
      <protection locked="0"/>
    </xf>
    <xf numFmtId="4" fontId="72" fillId="0" borderId="108" xfId="1" applyNumberFormat="1" applyFont="1" applyBorder="1" applyAlignment="1" applyProtection="1">
      <alignment vertical="center"/>
      <protection locked="0"/>
    </xf>
    <xf numFmtId="4" fontId="72" fillId="0" borderId="114" xfId="1" applyNumberFormat="1" applyFont="1" applyBorder="1" applyAlignment="1" applyProtection="1">
      <alignment vertical="center"/>
      <protection locked="0"/>
    </xf>
    <xf numFmtId="4" fontId="72" fillId="0" borderId="72" xfId="1" applyNumberFormat="1" applyFont="1" applyBorder="1" applyAlignment="1" applyProtection="1">
      <alignment vertical="center"/>
      <protection locked="0"/>
    </xf>
    <xf numFmtId="4" fontId="49" fillId="8" borderId="24" xfId="1" applyNumberFormat="1" applyFont="1" applyFill="1" applyBorder="1" applyAlignment="1" applyProtection="1">
      <alignment horizontal="left" vertical="center"/>
      <protection locked="0"/>
    </xf>
    <xf numFmtId="4" fontId="47" fillId="8" borderId="63" xfId="1" applyNumberFormat="1" applyFont="1" applyFill="1" applyBorder="1" applyAlignment="1">
      <alignment horizontal="right" vertical="center"/>
    </xf>
    <xf numFmtId="4" fontId="67" fillId="0" borderId="73" xfId="1" applyNumberFormat="1" applyFont="1" applyBorder="1" applyAlignment="1" applyProtection="1">
      <alignment vertical="center"/>
      <protection locked="0"/>
    </xf>
    <xf numFmtId="4" fontId="67" fillId="0" borderId="0" xfId="1" applyNumberFormat="1" applyFont="1" applyAlignment="1" applyProtection="1">
      <alignment vertical="center"/>
      <protection locked="0"/>
    </xf>
    <xf numFmtId="4" fontId="67" fillId="0" borderId="64" xfId="1" applyNumberFormat="1" applyFont="1" applyBorder="1" applyAlignment="1" applyProtection="1">
      <alignment vertical="center"/>
      <protection locked="0"/>
    </xf>
    <xf numFmtId="4" fontId="53" fillId="0" borderId="72" xfId="1" applyNumberFormat="1" applyFont="1" applyBorder="1" applyAlignment="1" applyProtection="1">
      <alignment vertical="center"/>
      <protection locked="0"/>
    </xf>
    <xf numFmtId="4" fontId="67" fillId="4" borderId="103" xfId="1" applyNumberFormat="1" applyFont="1" applyFill="1" applyBorder="1" applyAlignment="1" applyProtection="1">
      <alignment vertical="center"/>
      <protection locked="0"/>
    </xf>
    <xf numFmtId="4" fontId="67" fillId="4" borderId="7" xfId="1" applyNumberFormat="1" applyFont="1" applyFill="1" applyBorder="1" applyAlignment="1" applyProtection="1">
      <alignment vertical="center"/>
      <protection locked="0"/>
    </xf>
    <xf numFmtId="4" fontId="67" fillId="4" borderId="68" xfId="1" applyNumberFormat="1" applyFont="1" applyFill="1" applyBorder="1" applyAlignment="1" applyProtection="1">
      <alignment vertical="center"/>
      <protection locked="0"/>
    </xf>
    <xf numFmtId="4" fontId="53" fillId="4" borderId="96" xfId="1" applyNumberFormat="1" applyFont="1" applyFill="1" applyBorder="1" applyAlignment="1" applyProtection="1">
      <alignment vertical="center"/>
      <protection locked="0"/>
    </xf>
    <xf numFmtId="4" fontId="67" fillId="0" borderId="108" xfId="1" applyNumberFormat="1" applyFont="1" applyBorder="1" applyAlignment="1" applyProtection="1">
      <alignment vertical="center"/>
      <protection locked="0"/>
    </xf>
    <xf numFmtId="4" fontId="67" fillId="0" borderId="114" xfId="1" applyNumberFormat="1" applyFont="1" applyBorder="1" applyAlignment="1" applyProtection="1">
      <alignment vertical="center"/>
      <protection locked="0"/>
    </xf>
    <xf numFmtId="4" fontId="67" fillId="0" borderId="72" xfId="1" applyNumberFormat="1" applyFont="1" applyBorder="1" applyAlignment="1" applyProtection="1">
      <alignment vertical="center"/>
      <protection locked="0"/>
    </xf>
    <xf numFmtId="4" fontId="55" fillId="8" borderId="24" xfId="1" applyNumberFormat="1" applyFont="1" applyFill="1" applyBorder="1" applyAlignment="1" applyProtection="1">
      <alignment horizontal="left" vertical="center"/>
      <protection locked="0"/>
    </xf>
    <xf numFmtId="4" fontId="49" fillId="0" borderId="0" xfId="1" applyNumberFormat="1" applyFont="1" applyAlignment="1">
      <alignment horizontal="left" vertical="center"/>
    </xf>
    <xf numFmtId="0" fontId="53" fillId="0" borderId="0" xfId="1" applyFont="1" applyAlignment="1">
      <alignment vertical="center"/>
    </xf>
    <xf numFmtId="4" fontId="55" fillId="8" borderId="26" xfId="1" applyNumberFormat="1" applyFont="1" applyFill="1" applyBorder="1" applyAlignment="1">
      <alignment horizontal="center" vertical="center"/>
    </xf>
    <xf numFmtId="4" fontId="55" fillId="8" borderId="100" xfId="1" applyNumberFormat="1" applyFont="1" applyFill="1" applyBorder="1" applyAlignment="1">
      <alignment horizontal="center" vertical="center"/>
    </xf>
    <xf numFmtId="4" fontId="55" fillId="8" borderId="115" xfId="1" applyNumberFormat="1" applyFont="1" applyFill="1" applyBorder="1" applyAlignment="1">
      <alignment horizontal="center" vertical="center" wrapText="1"/>
    </xf>
    <xf numFmtId="4" fontId="53" fillId="8" borderId="117" xfId="1" applyNumberFormat="1" applyFont="1" applyFill="1" applyBorder="1" applyAlignment="1">
      <alignment horizontal="center" vertical="center"/>
    </xf>
    <xf numFmtId="4" fontId="53" fillId="8" borderId="106" xfId="1" applyNumberFormat="1" applyFont="1" applyFill="1" applyBorder="1" applyAlignment="1">
      <alignment horizontal="center" vertical="center"/>
    </xf>
    <xf numFmtId="4" fontId="55" fillId="8" borderId="21" xfId="1" applyNumberFormat="1" applyFont="1" applyFill="1" applyBorder="1" applyAlignment="1">
      <alignment horizontal="center" vertical="center"/>
    </xf>
    <xf numFmtId="4" fontId="55" fillId="8" borderId="23" xfId="1" applyNumberFormat="1" applyFont="1" applyFill="1" applyBorder="1" applyAlignment="1">
      <alignment horizontal="center" vertical="center"/>
    </xf>
    <xf numFmtId="4" fontId="55" fillId="8" borderId="24" xfId="1" applyNumberFormat="1" applyFont="1" applyFill="1" applyBorder="1" applyAlignment="1">
      <alignment horizontal="center" vertical="center"/>
    </xf>
    <xf numFmtId="4" fontId="53" fillId="0" borderId="118" xfId="1" applyNumberFormat="1" applyFont="1" applyBorder="1" applyAlignment="1">
      <alignment vertical="center" wrapText="1"/>
    </xf>
    <xf numFmtId="4" fontId="53" fillId="0" borderId="66" xfId="1" applyNumberFormat="1" applyFont="1" applyBorder="1" applyAlignment="1">
      <alignment vertical="center" wrapText="1"/>
    </xf>
    <xf numFmtId="4" fontId="53" fillId="0" borderId="103" xfId="1" applyNumberFormat="1" applyFont="1" applyBorder="1" applyAlignment="1" applyProtection="1">
      <alignment vertical="center"/>
      <protection locked="0"/>
    </xf>
    <xf numFmtId="4" fontId="53" fillId="0" borderId="6" xfId="1" applyNumberFormat="1" applyFont="1" applyBorder="1" applyAlignment="1">
      <alignment vertical="center" wrapText="1"/>
    </xf>
    <xf numFmtId="4" fontId="53" fillId="0" borderId="68" xfId="1" applyNumberFormat="1" applyFont="1" applyBorder="1" applyAlignment="1">
      <alignment vertical="center" wrapText="1"/>
    </xf>
    <xf numFmtId="4" fontId="53" fillId="0" borderId="7" xfId="1" applyNumberFormat="1" applyFont="1" applyBorder="1" applyAlignment="1" applyProtection="1">
      <alignment vertical="center"/>
      <protection locked="0"/>
    </xf>
    <xf numFmtId="4" fontId="53" fillId="0" borderId="6" xfId="1" applyNumberFormat="1" applyFont="1" applyBorder="1" applyAlignment="1">
      <alignment horizontal="left" vertical="center" wrapText="1"/>
    </xf>
    <xf numFmtId="4" fontId="53" fillId="0" borderId="68" xfId="1" applyNumberFormat="1" applyFont="1" applyBorder="1" applyAlignment="1">
      <alignment horizontal="left" vertical="center" wrapText="1"/>
    </xf>
    <xf numFmtId="4" fontId="53" fillId="0" borderId="119" xfId="1" applyNumberFormat="1" applyFont="1" applyBorder="1" applyAlignment="1">
      <alignment horizontal="left" vertical="center" wrapText="1"/>
    </xf>
    <xf numFmtId="4" fontId="53" fillId="0" borderId="113" xfId="1" applyNumberFormat="1" applyFont="1" applyBorder="1" applyAlignment="1" applyProtection="1">
      <alignment vertical="center"/>
      <protection locked="0"/>
    </xf>
    <xf numFmtId="4" fontId="53" fillId="0" borderId="10" xfId="1" applyNumberFormat="1" applyFont="1" applyBorder="1" applyAlignment="1" applyProtection="1">
      <alignment vertical="center"/>
      <protection locked="0"/>
    </xf>
    <xf numFmtId="4" fontId="55" fillId="8" borderId="99" xfId="1" applyNumberFormat="1" applyFont="1" applyFill="1" applyBorder="1" applyAlignment="1">
      <alignment vertical="center"/>
    </xf>
    <xf numFmtId="4" fontId="55" fillId="8" borderId="25" xfId="1" applyNumberFormat="1" applyFont="1" applyFill="1" applyBorder="1" applyAlignment="1">
      <alignment vertical="center"/>
    </xf>
    <xf numFmtId="4" fontId="55" fillId="9" borderId="23" xfId="1" applyNumberFormat="1" applyFont="1" applyFill="1" applyBorder="1" applyAlignment="1">
      <alignment vertical="center"/>
    </xf>
    <xf numFmtId="4" fontId="55" fillId="9" borderId="63" xfId="1" applyNumberFormat="1" applyFont="1" applyFill="1" applyBorder="1" applyAlignment="1">
      <alignment vertical="center"/>
    </xf>
    <xf numFmtId="0" fontId="1" fillId="0" borderId="0" xfId="1" applyAlignment="1">
      <alignment vertical="center" wrapText="1"/>
    </xf>
    <xf numFmtId="4" fontId="47" fillId="0" borderId="0" xfId="1" applyNumberFormat="1" applyFont="1" applyAlignment="1">
      <alignment horizontal="left" vertical="center"/>
    </xf>
    <xf numFmtId="4" fontId="53" fillId="0" borderId="25" xfId="1" applyNumberFormat="1" applyFont="1" applyBorder="1" applyAlignment="1">
      <alignment vertical="center" wrapText="1"/>
    </xf>
    <xf numFmtId="4" fontId="49" fillId="0" borderId="0" xfId="1" applyNumberFormat="1" applyFont="1" applyAlignment="1">
      <alignment vertical="center"/>
    </xf>
    <xf numFmtId="4" fontId="55" fillId="8" borderId="24" xfId="1" applyNumberFormat="1" applyFont="1" applyFill="1" applyBorder="1" applyAlignment="1">
      <alignment horizontal="center" vertical="center" wrapText="1"/>
    </xf>
    <xf numFmtId="4" fontId="55" fillId="0" borderId="104" xfId="1" applyNumberFormat="1" applyFont="1" applyBorder="1" applyAlignment="1">
      <alignment horizontal="right" vertical="center"/>
    </xf>
    <xf numFmtId="4" fontId="55" fillId="0" borderId="8" xfId="1" applyNumberFormat="1" applyFont="1" applyBorder="1" applyAlignment="1" applyProtection="1">
      <alignment vertical="center"/>
      <protection locked="0"/>
    </xf>
    <xf numFmtId="4" fontId="55" fillId="0" borderId="103" xfId="1" applyNumberFormat="1" applyFont="1" applyBorder="1" applyAlignment="1">
      <alignment horizontal="right" vertical="center"/>
    </xf>
    <xf numFmtId="4" fontId="55" fillId="0" borderId="108" xfId="1" applyNumberFormat="1" applyFont="1" applyBorder="1" applyAlignment="1">
      <alignment horizontal="right" vertical="center"/>
    </xf>
    <xf numFmtId="4" fontId="53" fillId="0" borderId="71" xfId="1" applyNumberFormat="1" applyFont="1" applyBorder="1" applyAlignment="1">
      <alignment vertical="center"/>
    </xf>
    <xf numFmtId="4" fontId="53" fillId="0" borderId="114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4" fontId="49" fillId="8" borderId="23" xfId="1" applyNumberFormat="1" applyFont="1" applyFill="1" applyBorder="1" applyAlignment="1">
      <alignment horizontal="center" vertical="center"/>
    </xf>
    <xf numFmtId="4" fontId="49" fillId="8" borderId="63" xfId="1" applyNumberFormat="1" applyFont="1" applyFill="1" applyBorder="1" applyAlignment="1">
      <alignment horizontal="center" vertical="center"/>
    </xf>
    <xf numFmtId="4" fontId="49" fillId="8" borderId="24" xfId="1" applyNumberFormat="1" applyFont="1" applyFill="1" applyBorder="1" applyAlignment="1">
      <alignment horizontal="center" vertical="center" wrapText="1"/>
    </xf>
    <xf numFmtId="4" fontId="49" fillId="8" borderId="6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wrapText="1"/>
    </xf>
    <xf numFmtId="14" fontId="43" fillId="0" borderId="0" xfId="1" applyNumberFormat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3" fillId="0" borderId="0" xfId="1" applyFont="1"/>
  </cellXfs>
  <cellStyles count="6">
    <cellStyle name="Normal 3" xfId="2" xr:uid="{A6104909-EF78-4296-A175-34DE952CFD31}"/>
    <cellStyle name="Normalny" xfId="0" builtinId="0"/>
    <cellStyle name="Normalny 2" xfId="1" xr:uid="{95BA1626-7B84-413F-A45D-7196B65CA019}"/>
    <cellStyle name="Normalny 2 2" xfId="3" xr:uid="{4F19E624-2EE1-44FF-9A00-0A242F6A529D}"/>
    <cellStyle name="Normalny 3" xfId="5" xr:uid="{221E13F5-4F34-4F17-9C3A-D4DA75383371}"/>
    <cellStyle name="Walutowy 2" xfId="4" xr:uid="{3265D2C5-1806-4EDB-8AF3-8AF1DC4340FF}"/>
  </cellStyles>
  <dxfs count="25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======BILANS%20za%202022%20rok%20-%20plac&#243;wki\NOTY%20infor.dodatkowej%20-%20Plac&#243;wki%20za%202022r%20%20%20-%20na%20dzie&#324;%2031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e  "/>
      <sheetName val="SP171"/>
      <sheetName val="SP172"/>
      <sheetName val="SP173"/>
      <sheetName val="SP174"/>
      <sheetName val="SP353"/>
      <sheetName val="SP385"/>
      <sheetName val="P259"/>
      <sheetName val="P260"/>
      <sheetName val="P261"/>
      <sheetName val="P262"/>
      <sheetName val="P434"/>
      <sheetName val="PPP23"/>
      <sheetName val="DBFO"/>
      <sheetName val="LO 163"/>
    </sheetNames>
    <sheetDataSet>
      <sheetData sheetId="0" refreshError="1"/>
      <sheetData sheetId="1">
        <row r="10">
          <cell r="D10">
            <v>10812760.73</v>
          </cell>
          <cell r="E10">
            <v>63935.26</v>
          </cell>
          <cell r="G10">
            <v>1102192.9099999999</v>
          </cell>
        </row>
        <row r="13">
          <cell r="D13">
            <v>0</v>
          </cell>
          <cell r="E13">
            <v>0</v>
          </cell>
          <cell r="G13">
            <v>37537.57</v>
          </cell>
        </row>
        <row r="17">
          <cell r="G17">
            <v>0</v>
          </cell>
        </row>
        <row r="20">
          <cell r="D20">
            <v>3848125.2</v>
          </cell>
          <cell r="E20">
            <v>63935.26</v>
          </cell>
          <cell r="G20">
            <v>1051395.1100000001</v>
          </cell>
        </row>
        <row r="22">
          <cell r="D22">
            <v>268283.46999999997</v>
          </cell>
          <cell r="E22">
            <v>0</v>
          </cell>
          <cell r="G22">
            <v>13251.58</v>
          </cell>
        </row>
        <row r="23">
          <cell r="D23">
            <v>0</v>
          </cell>
          <cell r="E23">
            <v>0</v>
          </cell>
          <cell r="G23">
            <v>37537.57</v>
          </cell>
        </row>
        <row r="27">
          <cell r="G27">
            <v>0</v>
          </cell>
        </row>
        <row r="45">
          <cell r="C45">
            <v>24157.759999999998</v>
          </cell>
        </row>
        <row r="54">
          <cell r="C54">
            <v>24157.759999999998</v>
          </cell>
        </row>
        <row r="181">
          <cell r="E181">
            <v>382.25</v>
          </cell>
          <cell r="F181">
            <v>29.1</v>
          </cell>
          <cell r="G181">
            <v>0</v>
          </cell>
          <cell r="H181">
            <v>0</v>
          </cell>
        </row>
        <row r="429">
          <cell r="C429">
            <v>22485.73</v>
          </cell>
          <cell r="D429">
            <v>79236.289999999994</v>
          </cell>
        </row>
        <row r="478">
          <cell r="C478">
            <v>4019.89</v>
          </cell>
          <cell r="D478">
            <v>4163.46</v>
          </cell>
        </row>
        <row r="479">
          <cell r="C479">
            <v>141.82</v>
          </cell>
          <cell r="D479">
            <v>171.89</v>
          </cell>
        </row>
        <row r="480">
          <cell r="D480">
            <v>10613.65</v>
          </cell>
        </row>
        <row r="488">
          <cell r="C488">
            <v>243.69</v>
          </cell>
          <cell r="D488">
            <v>7231.47</v>
          </cell>
        </row>
        <row r="563">
          <cell r="B563">
            <v>118198.23</v>
          </cell>
          <cell r="C563">
            <v>0</v>
          </cell>
        </row>
        <row r="564">
          <cell r="B564">
            <v>0</v>
          </cell>
          <cell r="C564">
            <v>429519</v>
          </cell>
        </row>
        <row r="565">
          <cell r="B565">
            <v>0</v>
          </cell>
          <cell r="C565">
            <v>11623.14</v>
          </cell>
        </row>
        <row r="604">
          <cell r="E604">
            <v>6678</v>
          </cell>
          <cell r="F604">
            <v>13595</v>
          </cell>
        </row>
        <row r="632">
          <cell r="C632">
            <v>26206.39</v>
          </cell>
          <cell r="D632">
            <v>35740.47</v>
          </cell>
        </row>
        <row r="637">
          <cell r="C637">
            <v>2452.83</v>
          </cell>
          <cell r="D637">
            <v>2514.66</v>
          </cell>
        </row>
        <row r="641">
          <cell r="C641">
            <v>134958.26</v>
          </cell>
          <cell r="D641">
            <v>136426.09</v>
          </cell>
        </row>
        <row r="654">
          <cell r="E654">
            <v>28724.13</v>
          </cell>
          <cell r="F654">
            <v>42662.080000000002</v>
          </cell>
        </row>
        <row r="658">
          <cell r="E658">
            <v>3173.7</v>
          </cell>
          <cell r="F658">
            <v>3560</v>
          </cell>
        </row>
        <row r="663">
          <cell r="F663">
            <v>447.62</v>
          </cell>
        </row>
        <row r="676">
          <cell r="E676">
            <v>0</v>
          </cell>
          <cell r="F676">
            <v>0</v>
          </cell>
        </row>
        <row r="683">
          <cell r="E683">
            <v>0</v>
          </cell>
          <cell r="F683">
            <v>0</v>
          </cell>
        </row>
        <row r="694">
          <cell r="E694">
            <v>31.4</v>
          </cell>
          <cell r="F694">
            <v>29.1</v>
          </cell>
        </row>
        <row r="695">
          <cell r="E695">
            <v>0</v>
          </cell>
          <cell r="F695">
            <v>0</v>
          </cell>
        </row>
        <row r="717">
          <cell r="E717">
            <v>31.4</v>
          </cell>
          <cell r="F717">
            <v>29.1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10716.37</v>
          </cell>
        </row>
        <row r="746">
          <cell r="C746">
            <v>59</v>
          </cell>
          <cell r="D746">
            <v>60</v>
          </cell>
        </row>
      </sheetData>
      <sheetData sheetId="2">
        <row r="10">
          <cell r="D10">
            <v>16905696.98</v>
          </cell>
          <cell r="E10">
            <v>242460.23</v>
          </cell>
          <cell r="G10">
            <v>985783.68</v>
          </cell>
        </row>
        <row r="13">
          <cell r="D13">
            <v>0</v>
          </cell>
          <cell r="E13">
            <v>0</v>
          </cell>
          <cell r="G13">
            <v>167620.63</v>
          </cell>
        </row>
        <row r="17">
          <cell r="G17">
            <v>0</v>
          </cell>
        </row>
        <row r="20">
          <cell r="D20">
            <v>5498309.6799999997</v>
          </cell>
          <cell r="E20">
            <v>224352.2</v>
          </cell>
          <cell r="G20">
            <v>967843.54</v>
          </cell>
        </row>
        <row r="22">
          <cell r="D22">
            <v>434212.19</v>
          </cell>
          <cell r="E22">
            <v>2448</v>
          </cell>
          <cell r="G22">
            <v>9270.07</v>
          </cell>
        </row>
        <row r="23">
          <cell r="D23">
            <v>0</v>
          </cell>
          <cell r="E23">
            <v>0</v>
          </cell>
          <cell r="G23">
            <v>167620.63</v>
          </cell>
        </row>
        <row r="27">
          <cell r="G27">
            <v>0</v>
          </cell>
        </row>
        <row r="45">
          <cell r="C45">
            <v>4898.8</v>
          </cell>
        </row>
        <row r="47">
          <cell r="C47">
            <v>8963.99</v>
          </cell>
        </row>
        <row r="51">
          <cell r="C51">
            <v>0</v>
          </cell>
        </row>
        <row r="54">
          <cell r="C54">
            <v>4898.8</v>
          </cell>
        </row>
        <row r="56">
          <cell r="C56">
            <v>0</v>
          </cell>
        </row>
        <row r="57">
          <cell r="C57">
            <v>8963.99</v>
          </cell>
        </row>
        <row r="60">
          <cell r="C60">
            <v>0</v>
          </cell>
        </row>
        <row r="181">
          <cell r="E181">
            <v>26210.27</v>
          </cell>
          <cell r="F181">
            <v>181.35</v>
          </cell>
          <cell r="G181">
            <v>0</v>
          </cell>
          <cell r="H181">
            <v>3025.87</v>
          </cell>
        </row>
        <row r="389">
          <cell r="C389">
            <v>103543.74</v>
          </cell>
          <cell r="D389">
            <v>158281.14000000001</v>
          </cell>
        </row>
        <row r="441">
          <cell r="C441">
            <v>12574.07</v>
          </cell>
          <cell r="D441">
            <v>22861.33</v>
          </cell>
        </row>
        <row r="442">
          <cell r="C442">
            <v>717.82</v>
          </cell>
          <cell r="D442">
            <v>685.19</v>
          </cell>
        </row>
        <row r="443">
          <cell r="D443">
            <v>0</v>
          </cell>
        </row>
        <row r="451">
          <cell r="C451">
            <v>1185.57</v>
          </cell>
          <cell r="D451">
            <v>806.8599999999999</v>
          </cell>
        </row>
        <row r="526">
          <cell r="B526">
            <v>136300.68</v>
          </cell>
          <cell r="C526">
            <v>0</v>
          </cell>
        </row>
        <row r="527">
          <cell r="B527">
            <v>0</v>
          </cell>
          <cell r="C527">
            <v>405910</v>
          </cell>
        </row>
        <row r="528">
          <cell r="B528">
            <v>0</v>
          </cell>
          <cell r="C528">
            <v>29449.06</v>
          </cell>
        </row>
        <row r="569">
          <cell r="E569">
            <v>6108.75</v>
          </cell>
          <cell r="F569">
            <v>22488</v>
          </cell>
        </row>
        <row r="597">
          <cell r="C597">
            <v>25853.789999999997</v>
          </cell>
          <cell r="D597">
            <v>37822.03</v>
          </cell>
        </row>
        <row r="602">
          <cell r="C602">
            <v>4374.2299999999996</v>
          </cell>
          <cell r="D602">
            <v>3813.03</v>
          </cell>
        </row>
        <row r="606">
          <cell r="C606">
            <v>168890.44999999998</v>
          </cell>
          <cell r="D606">
            <v>159804.22999999998</v>
          </cell>
        </row>
        <row r="654">
          <cell r="E654">
            <v>59635.64</v>
          </cell>
          <cell r="F654">
            <v>117478.18</v>
          </cell>
        </row>
        <row r="658">
          <cell r="E658">
            <v>603</v>
          </cell>
          <cell r="F658">
            <v>12633</v>
          </cell>
        </row>
        <row r="659">
          <cell r="E659">
            <v>120</v>
          </cell>
          <cell r="F659">
            <v>2045</v>
          </cell>
        </row>
        <row r="663">
          <cell r="E663">
            <v>0</v>
          </cell>
          <cell r="F663">
            <v>0</v>
          </cell>
        </row>
        <row r="706">
          <cell r="E706">
            <v>575</v>
          </cell>
          <cell r="F706">
            <v>0</v>
          </cell>
        </row>
        <row r="713">
          <cell r="E713">
            <v>4175.24</v>
          </cell>
          <cell r="F713">
            <v>100</v>
          </cell>
        </row>
        <row r="724">
          <cell r="E724">
            <v>202.24</v>
          </cell>
          <cell r="F724">
            <v>181.35</v>
          </cell>
        </row>
        <row r="725">
          <cell r="E725">
            <v>0</v>
          </cell>
          <cell r="F725">
            <v>0</v>
          </cell>
        </row>
        <row r="728">
          <cell r="E728">
            <v>50.2</v>
          </cell>
          <cell r="F728">
            <v>980.87</v>
          </cell>
        </row>
        <row r="747">
          <cell r="E747">
            <v>236.86</v>
          </cell>
          <cell r="F747">
            <v>181.35</v>
          </cell>
        </row>
        <row r="763">
          <cell r="C763">
            <v>0.01</v>
          </cell>
          <cell r="D763">
            <v>1014.51</v>
          </cell>
          <cell r="E763">
            <v>0</v>
          </cell>
          <cell r="F763">
            <v>10095.94</v>
          </cell>
        </row>
        <row r="776">
          <cell r="C776">
            <v>57</v>
          </cell>
          <cell r="D776">
            <v>60</v>
          </cell>
        </row>
      </sheetData>
      <sheetData sheetId="3">
        <row r="10">
          <cell r="D10">
            <v>10760729.83</v>
          </cell>
          <cell r="E10">
            <v>419783.01</v>
          </cell>
          <cell r="G10">
            <v>883187.9</v>
          </cell>
        </row>
        <row r="13">
          <cell r="D13">
            <v>0</v>
          </cell>
          <cell r="E13">
            <v>0</v>
          </cell>
          <cell r="G13">
            <v>192571.79</v>
          </cell>
        </row>
        <row r="17">
          <cell r="G17">
            <v>0</v>
          </cell>
        </row>
        <row r="20">
          <cell r="D20">
            <v>2538875.25</v>
          </cell>
          <cell r="E20">
            <v>206698.42</v>
          </cell>
          <cell r="G20">
            <v>860548.94</v>
          </cell>
        </row>
        <row r="22">
          <cell r="D22">
            <v>272920.43</v>
          </cell>
          <cell r="E22">
            <v>26220.45</v>
          </cell>
          <cell r="G22">
            <v>6524.32</v>
          </cell>
        </row>
        <row r="23">
          <cell r="D23">
            <v>0</v>
          </cell>
          <cell r="E23">
            <v>0</v>
          </cell>
          <cell r="G23">
            <v>192571.79</v>
          </cell>
        </row>
        <row r="27">
          <cell r="G27">
            <v>0</v>
          </cell>
        </row>
        <row r="45">
          <cell r="C45">
            <v>9940.64</v>
          </cell>
        </row>
        <row r="47">
          <cell r="C47">
            <v>9180.1200000000008</v>
          </cell>
        </row>
        <row r="48">
          <cell r="C48">
            <v>0</v>
          </cell>
        </row>
        <row r="51">
          <cell r="C51">
            <v>0</v>
          </cell>
        </row>
        <row r="54">
          <cell r="C54">
            <v>9940.64</v>
          </cell>
        </row>
        <row r="56">
          <cell r="C56">
            <v>0</v>
          </cell>
        </row>
        <row r="57">
          <cell r="C57">
            <v>9180.1200000000008</v>
          </cell>
        </row>
        <row r="60">
          <cell r="C60">
            <v>0</v>
          </cell>
        </row>
        <row r="181">
          <cell r="E181">
            <v>0</v>
          </cell>
        </row>
        <row r="389">
          <cell r="C389">
            <v>130206.38</v>
          </cell>
          <cell r="D389">
            <v>79375.759999999995</v>
          </cell>
        </row>
        <row r="441">
          <cell r="C441">
            <v>7602.5</v>
          </cell>
          <cell r="D441">
            <v>10650</v>
          </cell>
        </row>
        <row r="442">
          <cell r="C442">
            <v>0</v>
          </cell>
          <cell r="D442">
            <v>41.74</v>
          </cell>
        </row>
        <row r="443">
          <cell r="D443">
            <v>9180.51</v>
          </cell>
        </row>
        <row r="448">
          <cell r="C448">
            <v>112641.82</v>
          </cell>
          <cell r="D448">
            <v>122384.35</v>
          </cell>
        </row>
        <row r="451">
          <cell r="C451">
            <v>86.35</v>
          </cell>
          <cell r="D451">
            <v>6329.9800000000005</v>
          </cell>
        </row>
        <row r="526">
          <cell r="B526">
            <v>92524.53</v>
          </cell>
          <cell r="C526">
            <v>56869</v>
          </cell>
        </row>
        <row r="527">
          <cell r="B527">
            <v>0</v>
          </cell>
          <cell r="C527">
            <v>624055</v>
          </cell>
        </row>
        <row r="528">
          <cell r="B528">
            <v>0</v>
          </cell>
          <cell r="C528">
            <v>35624.42</v>
          </cell>
        </row>
        <row r="568">
          <cell r="E568">
            <v>7130</v>
          </cell>
          <cell r="F568">
            <v>19930</v>
          </cell>
        </row>
        <row r="596">
          <cell r="C596">
            <v>40141.769999999997</v>
          </cell>
          <cell r="D596">
            <v>83383.539999999994</v>
          </cell>
        </row>
        <row r="601">
          <cell r="C601">
            <v>2053.44</v>
          </cell>
          <cell r="D601">
            <v>2519.8000000000002</v>
          </cell>
        </row>
        <row r="605">
          <cell r="C605">
            <v>187623.2</v>
          </cell>
          <cell r="D605">
            <v>314747.09999999998</v>
          </cell>
        </row>
        <row r="618">
          <cell r="E618">
            <v>62019.39</v>
          </cell>
          <cell r="F618">
            <v>107448.68</v>
          </cell>
        </row>
        <row r="620">
          <cell r="E620">
            <v>1300</v>
          </cell>
          <cell r="F620">
            <v>1220</v>
          </cell>
        </row>
        <row r="622">
          <cell r="E622">
            <v>72025.05</v>
          </cell>
          <cell r="F622">
            <v>156656.70000000001</v>
          </cell>
        </row>
        <row r="627">
          <cell r="E627">
            <v>0</v>
          </cell>
          <cell r="F627">
            <v>0</v>
          </cell>
        </row>
        <row r="676">
          <cell r="E676">
            <v>5337.96</v>
          </cell>
          <cell r="F676">
            <v>160.16</v>
          </cell>
        </row>
        <row r="688">
          <cell r="E688">
            <v>0</v>
          </cell>
          <cell r="F688">
            <v>0</v>
          </cell>
        </row>
        <row r="726">
          <cell r="C726">
            <v>0</v>
          </cell>
          <cell r="D726">
            <v>0</v>
          </cell>
          <cell r="E726">
            <v>0</v>
          </cell>
          <cell r="F726">
            <v>7126.7</v>
          </cell>
        </row>
        <row r="739">
          <cell r="C739">
            <v>79</v>
          </cell>
          <cell r="D739">
            <v>86</v>
          </cell>
        </row>
      </sheetData>
      <sheetData sheetId="4">
        <row r="10">
          <cell r="D10">
            <v>7973496.7999999998</v>
          </cell>
          <cell r="E10">
            <v>157658.45000000001</v>
          </cell>
          <cell r="G10">
            <v>772008.23</v>
          </cell>
        </row>
        <row r="12">
          <cell r="G12">
            <v>0</v>
          </cell>
        </row>
        <row r="13">
          <cell r="D13">
            <v>0</v>
          </cell>
          <cell r="E13">
            <v>0</v>
          </cell>
          <cell r="G13">
            <v>65497.22</v>
          </cell>
        </row>
        <row r="17">
          <cell r="E17">
            <v>4709.2</v>
          </cell>
          <cell r="G17">
            <v>171488.72</v>
          </cell>
        </row>
        <row r="20">
          <cell r="D20">
            <v>2137280.6800000002</v>
          </cell>
          <cell r="E20">
            <v>45352.34</v>
          </cell>
          <cell r="G20">
            <v>744956.52</v>
          </cell>
        </row>
        <row r="22">
          <cell r="D22">
            <v>200192.41999999998</v>
          </cell>
          <cell r="E22">
            <v>20553.14</v>
          </cell>
          <cell r="G22">
            <v>9801.7099999999991</v>
          </cell>
        </row>
        <row r="23">
          <cell r="D23">
            <v>0</v>
          </cell>
          <cell r="E23">
            <v>0</v>
          </cell>
          <cell r="G23">
            <v>65497.22</v>
          </cell>
        </row>
        <row r="27">
          <cell r="E27">
            <v>4709.2</v>
          </cell>
          <cell r="G27">
            <v>171488.72</v>
          </cell>
        </row>
        <row r="45">
          <cell r="C45">
            <v>2971.7</v>
          </cell>
        </row>
        <row r="47">
          <cell r="C47">
            <v>0</v>
          </cell>
        </row>
        <row r="51">
          <cell r="C51">
            <v>0</v>
          </cell>
        </row>
        <row r="54">
          <cell r="C54">
            <v>2971.7</v>
          </cell>
        </row>
        <row r="57">
          <cell r="C57">
            <v>0</v>
          </cell>
        </row>
        <row r="60">
          <cell r="C60">
            <v>0</v>
          </cell>
        </row>
        <row r="181">
          <cell r="E181">
            <v>877.52</v>
          </cell>
          <cell r="F181">
            <v>0</v>
          </cell>
          <cell r="G181">
            <v>0</v>
          </cell>
          <cell r="H181">
            <v>877.52</v>
          </cell>
        </row>
        <row r="389">
          <cell r="C389">
            <v>27801.78</v>
          </cell>
          <cell r="D389">
            <v>133571.04999999999</v>
          </cell>
        </row>
        <row r="440">
          <cell r="C440">
            <v>4501.43</v>
          </cell>
          <cell r="D440">
            <v>15439.57</v>
          </cell>
        </row>
        <row r="441">
          <cell r="C441">
            <v>10.63</v>
          </cell>
          <cell r="D441">
            <v>133.43</v>
          </cell>
        </row>
        <row r="442">
          <cell r="C442">
            <v>0</v>
          </cell>
          <cell r="D442">
            <v>435.32</v>
          </cell>
        </row>
        <row r="450">
          <cell r="C450">
            <v>512.9</v>
          </cell>
          <cell r="D450">
            <v>1603.37</v>
          </cell>
        </row>
        <row r="516">
          <cell r="B516">
            <v>0</v>
          </cell>
          <cell r="C516">
            <v>0</v>
          </cell>
        </row>
        <row r="527">
          <cell r="B527">
            <v>63197.83</v>
          </cell>
          <cell r="C527">
            <v>0</v>
          </cell>
        </row>
        <row r="528">
          <cell r="B528">
            <v>0</v>
          </cell>
          <cell r="C528">
            <v>398193</v>
          </cell>
        </row>
        <row r="529">
          <cell r="B529">
            <v>0</v>
          </cell>
          <cell r="C529">
            <v>21370.94</v>
          </cell>
        </row>
        <row r="568">
          <cell r="E568">
            <v>42362.1</v>
          </cell>
          <cell r="F568">
            <v>8743</v>
          </cell>
        </row>
        <row r="596">
          <cell r="C596">
            <v>16398.400000000001</v>
          </cell>
          <cell r="D596">
            <v>19301.5</v>
          </cell>
        </row>
        <row r="601">
          <cell r="C601">
            <v>3612.56</v>
          </cell>
          <cell r="D601">
            <v>3277.93</v>
          </cell>
        </row>
        <row r="605">
          <cell r="C605">
            <v>121690.99</v>
          </cell>
          <cell r="D605">
            <v>150672.54999999999</v>
          </cell>
        </row>
        <row r="618">
          <cell r="E618">
            <v>32649.68</v>
          </cell>
          <cell r="F618">
            <v>70236.2</v>
          </cell>
        </row>
        <row r="622">
          <cell r="E622">
            <v>3390</v>
          </cell>
          <cell r="F622">
            <v>9620</v>
          </cell>
        </row>
        <row r="623">
          <cell r="E623">
            <v>0</v>
          </cell>
          <cell r="F623">
            <v>700</v>
          </cell>
        </row>
        <row r="627">
          <cell r="E627">
            <v>0</v>
          </cell>
          <cell r="F627">
            <v>0</v>
          </cell>
        </row>
        <row r="669">
          <cell r="E669">
            <v>0</v>
          </cell>
          <cell r="F669">
            <v>0</v>
          </cell>
        </row>
        <row r="676">
          <cell r="E676">
            <v>40931.1</v>
          </cell>
          <cell r="F676">
            <v>0</v>
          </cell>
        </row>
        <row r="687">
          <cell r="E687">
            <v>39.31</v>
          </cell>
          <cell r="F687">
            <v>0</v>
          </cell>
        </row>
        <row r="688">
          <cell r="E688">
            <v>0</v>
          </cell>
          <cell r="F688">
            <v>0</v>
          </cell>
        </row>
        <row r="691">
          <cell r="E691">
            <v>0</v>
          </cell>
          <cell r="F691">
            <v>177.52</v>
          </cell>
        </row>
        <row r="710">
          <cell r="E710">
            <v>39.31</v>
          </cell>
          <cell r="F710">
            <v>0</v>
          </cell>
        </row>
        <row r="726">
          <cell r="C726">
            <v>0</v>
          </cell>
          <cell r="D726">
            <v>953.86</v>
          </cell>
          <cell r="E726">
            <v>0</v>
          </cell>
          <cell r="F726">
            <v>13282.44</v>
          </cell>
        </row>
        <row r="739">
          <cell r="C739">
            <v>51</v>
          </cell>
          <cell r="D739">
            <v>54</v>
          </cell>
        </row>
      </sheetData>
      <sheetData sheetId="5">
        <row r="10">
          <cell r="D10">
            <v>12860571.25</v>
          </cell>
          <cell r="E10">
            <v>0</v>
          </cell>
          <cell r="G10">
            <v>842965.86</v>
          </cell>
        </row>
        <row r="13">
          <cell r="D13">
            <v>0</v>
          </cell>
          <cell r="G13">
            <v>151801.79999999999</v>
          </cell>
        </row>
        <row r="17">
          <cell r="G17">
            <v>10956.84</v>
          </cell>
        </row>
        <row r="20">
          <cell r="D20">
            <v>2941663.23</v>
          </cell>
          <cell r="E20">
            <v>0</v>
          </cell>
          <cell r="G20">
            <v>842965.86</v>
          </cell>
        </row>
        <row r="22">
          <cell r="D22">
            <v>328899.96000000002</v>
          </cell>
          <cell r="E22">
            <v>0</v>
          </cell>
          <cell r="G22">
            <v>0</v>
          </cell>
        </row>
        <row r="23">
          <cell r="G23">
            <v>151801.79999999999</v>
          </cell>
        </row>
        <row r="27">
          <cell r="G27">
            <v>10956.84</v>
          </cell>
        </row>
        <row r="45">
          <cell r="C45">
            <v>18733.46</v>
          </cell>
        </row>
        <row r="47">
          <cell r="C47">
            <v>31759.9</v>
          </cell>
        </row>
        <row r="51">
          <cell r="C51">
            <v>0</v>
          </cell>
        </row>
        <row r="54">
          <cell r="C54">
            <v>18733.46</v>
          </cell>
        </row>
        <row r="56">
          <cell r="C56">
            <v>0</v>
          </cell>
        </row>
        <row r="57">
          <cell r="C57">
            <v>31759.9</v>
          </cell>
        </row>
        <row r="60">
          <cell r="C60">
            <v>0</v>
          </cell>
        </row>
        <row r="181">
          <cell r="E181">
            <v>0</v>
          </cell>
        </row>
        <row r="389">
          <cell r="C389">
            <v>43585.09</v>
          </cell>
          <cell r="D389">
            <v>103258.23</v>
          </cell>
        </row>
        <row r="441">
          <cell r="C441">
            <v>24264.1</v>
          </cell>
          <cell r="D441">
            <v>17204.080000000002</v>
          </cell>
        </row>
        <row r="442">
          <cell r="C442">
            <v>295.94</v>
          </cell>
          <cell r="D442">
            <v>426.39</v>
          </cell>
        </row>
        <row r="443">
          <cell r="D443">
            <v>9144.7199999999993</v>
          </cell>
        </row>
        <row r="451">
          <cell r="C451">
            <v>855.7</v>
          </cell>
          <cell r="D451">
            <v>7147.25</v>
          </cell>
        </row>
        <row r="564">
          <cell r="B564">
            <v>198204.5</v>
          </cell>
          <cell r="C564">
            <v>0</v>
          </cell>
        </row>
        <row r="565">
          <cell r="B565">
            <v>0</v>
          </cell>
          <cell r="C565">
            <v>627607</v>
          </cell>
        </row>
        <row r="566">
          <cell r="B566">
            <v>0</v>
          </cell>
          <cell r="C566">
            <v>102821.45</v>
          </cell>
        </row>
        <row r="608">
          <cell r="E608">
            <v>5364</v>
          </cell>
          <cell r="F608">
            <v>35690.18</v>
          </cell>
        </row>
        <row r="636">
          <cell r="C636">
            <v>65861.83</v>
          </cell>
          <cell r="D636">
            <v>32533.62</v>
          </cell>
        </row>
        <row r="641">
          <cell r="C641">
            <v>1432.8100000000002</v>
          </cell>
          <cell r="D641">
            <v>1630.44</v>
          </cell>
        </row>
        <row r="645">
          <cell r="C645">
            <v>163675.35999999999</v>
          </cell>
          <cell r="D645">
            <v>375258.76</v>
          </cell>
        </row>
        <row r="658">
          <cell r="E658">
            <v>63465.72</v>
          </cell>
          <cell r="F658">
            <v>97623.97</v>
          </cell>
        </row>
        <row r="662">
          <cell r="E662">
            <v>23464.7</v>
          </cell>
          <cell r="F662">
            <v>165478.64000000001</v>
          </cell>
        </row>
        <row r="717">
          <cell r="E717">
            <v>581.29</v>
          </cell>
          <cell r="F717">
            <v>1463.1000000000001</v>
          </cell>
        </row>
        <row r="767">
          <cell r="C767">
            <v>0</v>
          </cell>
          <cell r="D767">
            <v>0</v>
          </cell>
          <cell r="E767">
            <v>0</v>
          </cell>
          <cell r="F767">
            <v>5602.61</v>
          </cell>
        </row>
        <row r="780">
          <cell r="C780">
            <v>92</v>
          </cell>
          <cell r="D780">
            <v>91</v>
          </cell>
        </row>
      </sheetData>
      <sheetData sheetId="6">
        <row r="10">
          <cell r="D10">
            <v>29086181.039999999</v>
          </cell>
          <cell r="E10">
            <v>0</v>
          </cell>
          <cell r="G10">
            <v>1100230.8899999999</v>
          </cell>
        </row>
        <row r="12">
          <cell r="G12">
            <v>0</v>
          </cell>
        </row>
        <row r="13">
          <cell r="D13">
            <v>0</v>
          </cell>
          <cell r="G13">
            <v>156648.48000000001</v>
          </cell>
        </row>
        <row r="17">
          <cell r="G17">
            <v>0</v>
          </cell>
        </row>
        <row r="20">
          <cell r="D20">
            <v>10134912.91</v>
          </cell>
          <cell r="E20">
            <v>0</v>
          </cell>
          <cell r="G20">
            <v>1072867.6399999999</v>
          </cell>
        </row>
        <row r="22">
          <cell r="D22">
            <v>752204.81</v>
          </cell>
          <cell r="E22">
            <v>0</v>
          </cell>
          <cell r="G22">
            <v>15616.02</v>
          </cell>
        </row>
        <row r="23">
          <cell r="D23">
            <v>0</v>
          </cell>
          <cell r="E23">
            <v>0</v>
          </cell>
          <cell r="G23">
            <v>156648.48000000001</v>
          </cell>
        </row>
        <row r="45">
          <cell r="C45">
            <v>6752.3</v>
          </cell>
        </row>
        <row r="47">
          <cell r="C47">
            <v>0</v>
          </cell>
        </row>
        <row r="48">
          <cell r="C48">
            <v>26760</v>
          </cell>
        </row>
        <row r="51">
          <cell r="C51">
            <v>0</v>
          </cell>
        </row>
        <row r="54">
          <cell r="C54">
            <v>6752.3</v>
          </cell>
        </row>
        <row r="56">
          <cell r="C56">
            <v>0</v>
          </cell>
        </row>
        <row r="57">
          <cell r="C57">
            <v>26760</v>
          </cell>
        </row>
        <row r="60">
          <cell r="C60">
            <v>0</v>
          </cell>
        </row>
        <row r="181">
          <cell r="E181">
            <v>5186.9799999999996</v>
          </cell>
          <cell r="F181">
            <v>0</v>
          </cell>
          <cell r="G181">
            <v>0</v>
          </cell>
          <cell r="H181">
            <v>3930.28</v>
          </cell>
        </row>
        <row r="389">
          <cell r="C389">
            <v>124964.25</v>
          </cell>
          <cell r="D389">
            <v>195148.73</v>
          </cell>
        </row>
        <row r="441">
          <cell r="C441">
            <v>2988.9</v>
          </cell>
          <cell r="D441">
            <v>4775.29</v>
          </cell>
        </row>
        <row r="442">
          <cell r="C442">
            <v>263.58</v>
          </cell>
          <cell r="D442">
            <v>584.26</v>
          </cell>
        </row>
        <row r="443">
          <cell r="D443">
            <v>678.84</v>
          </cell>
        </row>
        <row r="448">
          <cell r="C448">
            <v>114824.64</v>
          </cell>
          <cell r="D448">
            <v>168645</v>
          </cell>
        </row>
        <row r="451">
          <cell r="C451">
            <v>503.69</v>
          </cell>
          <cell r="D451">
            <v>10687.84</v>
          </cell>
        </row>
        <row r="492">
          <cell r="D492">
            <v>0</v>
          </cell>
        </row>
        <row r="526">
          <cell r="B526">
            <v>168501.69</v>
          </cell>
          <cell r="C526">
            <v>0</v>
          </cell>
        </row>
        <row r="527">
          <cell r="B527">
            <v>0</v>
          </cell>
          <cell r="C527">
            <v>445894</v>
          </cell>
        </row>
        <row r="528">
          <cell r="B528">
            <v>0</v>
          </cell>
          <cell r="C528">
            <v>42197.36</v>
          </cell>
        </row>
        <row r="568">
          <cell r="E568">
            <v>6902</v>
          </cell>
          <cell r="F568">
            <v>30631</v>
          </cell>
        </row>
        <row r="596">
          <cell r="C596">
            <v>102030.34</v>
          </cell>
          <cell r="D596">
            <v>83710.399999999994</v>
          </cell>
        </row>
        <row r="601">
          <cell r="C601">
            <v>4010.19</v>
          </cell>
          <cell r="D601">
            <v>3432.88</v>
          </cell>
        </row>
        <row r="605">
          <cell r="C605">
            <v>220487.99</v>
          </cell>
          <cell r="D605">
            <v>301120.34999999998</v>
          </cell>
        </row>
        <row r="618">
          <cell r="E618">
            <v>194975.96</v>
          </cell>
          <cell r="F618">
            <v>231265.30000000002</v>
          </cell>
        </row>
        <row r="622">
          <cell r="E622">
            <v>34458</v>
          </cell>
          <cell r="F622">
            <v>122037</v>
          </cell>
        </row>
        <row r="623">
          <cell r="E623">
            <v>0</v>
          </cell>
          <cell r="F623">
            <v>2779.8</v>
          </cell>
        </row>
        <row r="627">
          <cell r="E627">
            <v>0</v>
          </cell>
          <cell r="F627">
            <v>0</v>
          </cell>
        </row>
        <row r="664">
          <cell r="E664">
            <v>14996.46</v>
          </cell>
          <cell r="F664">
            <v>0</v>
          </cell>
        </row>
        <row r="670">
          <cell r="E670">
            <v>0</v>
          </cell>
          <cell r="F670">
            <v>0</v>
          </cell>
        </row>
        <row r="677">
          <cell r="E677">
            <v>1182.45</v>
          </cell>
          <cell r="F677">
            <v>40</v>
          </cell>
        </row>
        <row r="688">
          <cell r="E688">
            <v>227.76</v>
          </cell>
          <cell r="F688">
            <v>0</v>
          </cell>
        </row>
        <row r="692">
          <cell r="E692">
            <v>0</v>
          </cell>
          <cell r="F692">
            <v>1150.48</v>
          </cell>
        </row>
        <row r="711">
          <cell r="E711">
            <v>225.76</v>
          </cell>
          <cell r="F711">
            <v>0</v>
          </cell>
        </row>
        <row r="727">
          <cell r="C727">
            <v>0</v>
          </cell>
          <cell r="D727">
            <v>777.6</v>
          </cell>
          <cell r="F727">
            <v>7896.8</v>
          </cell>
        </row>
        <row r="740">
          <cell r="C740">
            <v>95</v>
          </cell>
          <cell r="D740">
            <v>93</v>
          </cell>
        </row>
      </sheetData>
      <sheetData sheetId="7">
        <row r="10">
          <cell r="D10">
            <v>2154410.5299999998</v>
          </cell>
          <cell r="E10">
            <v>17958</v>
          </cell>
          <cell r="G10">
            <v>309616.28000000003</v>
          </cell>
        </row>
        <row r="12">
          <cell r="H12">
            <v>0</v>
          </cell>
        </row>
        <row r="13">
          <cell r="D13">
            <v>0</v>
          </cell>
          <cell r="G13">
            <v>0</v>
          </cell>
        </row>
        <row r="14">
          <cell r="E14">
            <v>0</v>
          </cell>
          <cell r="H14">
            <v>0</v>
          </cell>
        </row>
        <row r="16">
          <cell r="G16">
            <v>0</v>
          </cell>
        </row>
        <row r="17">
          <cell r="G17">
            <v>2328.1999999999998</v>
          </cell>
        </row>
        <row r="20">
          <cell r="D20">
            <v>543205.71</v>
          </cell>
          <cell r="E20">
            <v>6584.6</v>
          </cell>
          <cell r="G20">
            <v>293961.43</v>
          </cell>
        </row>
        <row r="22">
          <cell r="D22">
            <v>55649.24</v>
          </cell>
          <cell r="E22">
            <v>1795.8</v>
          </cell>
          <cell r="G22">
            <v>15654.85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6">
          <cell r="G26">
            <v>0</v>
          </cell>
        </row>
        <row r="27">
          <cell r="G27">
            <v>2328.1999999999998</v>
          </cell>
        </row>
        <row r="45">
          <cell r="C45">
            <v>4212.4399999999996</v>
          </cell>
        </row>
        <row r="47">
          <cell r="C47">
            <v>486.9</v>
          </cell>
        </row>
        <row r="48">
          <cell r="C48">
            <v>0</v>
          </cell>
        </row>
        <row r="54">
          <cell r="C54">
            <v>4212.4399999999996</v>
          </cell>
        </row>
        <row r="57">
          <cell r="C57">
            <v>486.9</v>
          </cell>
        </row>
        <row r="60">
          <cell r="C60">
            <v>0</v>
          </cell>
        </row>
        <row r="181">
          <cell r="E181">
            <v>0</v>
          </cell>
          <cell r="F181">
            <v>0</v>
          </cell>
        </row>
        <row r="389">
          <cell r="C389">
            <v>24699.06</v>
          </cell>
          <cell r="D389">
            <v>13381.32</v>
          </cell>
        </row>
        <row r="441">
          <cell r="C441">
            <v>5456</v>
          </cell>
          <cell r="D441">
            <v>4420</v>
          </cell>
        </row>
        <row r="442">
          <cell r="C442">
            <v>0</v>
          </cell>
          <cell r="D442">
            <v>64.430000000000007</v>
          </cell>
        </row>
        <row r="443">
          <cell r="C443">
            <v>0</v>
          </cell>
          <cell r="D443">
            <v>2176.8000000000002</v>
          </cell>
        </row>
        <row r="451">
          <cell r="C451">
            <v>1294.25</v>
          </cell>
          <cell r="D451">
            <v>1400.32</v>
          </cell>
        </row>
        <row r="515">
          <cell r="B515">
            <v>0</v>
          </cell>
          <cell r="C515">
            <v>0</v>
          </cell>
        </row>
        <row r="526">
          <cell r="B526">
            <v>1599.14</v>
          </cell>
          <cell r="C526">
            <v>0</v>
          </cell>
        </row>
        <row r="527">
          <cell r="B527">
            <v>0</v>
          </cell>
          <cell r="C527">
            <v>13010</v>
          </cell>
        </row>
        <row r="528">
          <cell r="B528">
            <v>0</v>
          </cell>
          <cell r="C528">
            <v>12349.11</v>
          </cell>
        </row>
        <row r="551">
          <cell r="E551">
            <v>166892.44</v>
          </cell>
          <cell r="F551">
            <v>196690.8</v>
          </cell>
        </row>
        <row r="568">
          <cell r="E568">
            <v>1285.8399999999999</v>
          </cell>
          <cell r="F568">
            <v>1375.61</v>
          </cell>
        </row>
        <row r="596">
          <cell r="C596">
            <v>8147.38</v>
          </cell>
          <cell r="D596">
            <v>3499.7</v>
          </cell>
        </row>
        <row r="601">
          <cell r="C601">
            <v>2595.8200000000002</v>
          </cell>
          <cell r="D601">
            <v>2654.28</v>
          </cell>
        </row>
        <row r="605">
          <cell r="C605">
            <v>42176.06</v>
          </cell>
          <cell r="D605">
            <v>45248.33</v>
          </cell>
        </row>
        <row r="622">
          <cell r="E622">
            <v>4616</v>
          </cell>
          <cell r="F622">
            <v>10584</v>
          </cell>
        </row>
        <row r="627">
          <cell r="E627">
            <v>1220.78</v>
          </cell>
          <cell r="F627">
            <v>0.06</v>
          </cell>
        </row>
        <row r="668">
          <cell r="E668">
            <v>0</v>
          </cell>
          <cell r="F668">
            <v>0</v>
          </cell>
        </row>
        <row r="675">
          <cell r="E675">
            <v>0.01</v>
          </cell>
          <cell r="F675">
            <v>181.84</v>
          </cell>
        </row>
        <row r="686">
          <cell r="E686">
            <v>0</v>
          </cell>
          <cell r="F686">
            <v>0</v>
          </cell>
        </row>
        <row r="687">
          <cell r="E687">
            <v>0</v>
          </cell>
          <cell r="F687">
            <v>0</v>
          </cell>
        </row>
        <row r="725">
          <cell r="C725">
            <v>0</v>
          </cell>
          <cell r="D725">
            <v>715.39</v>
          </cell>
          <cell r="E725">
            <v>0</v>
          </cell>
          <cell r="F725">
            <v>8584.68</v>
          </cell>
        </row>
        <row r="738">
          <cell r="C738">
            <v>33</v>
          </cell>
          <cell r="D738">
            <v>32</v>
          </cell>
        </row>
      </sheetData>
      <sheetData sheetId="8">
        <row r="10">
          <cell r="D10">
            <v>82571.899999999994</v>
          </cell>
          <cell r="E10">
            <v>33498.129999999997</v>
          </cell>
          <cell r="G10">
            <v>177704.74</v>
          </cell>
        </row>
        <row r="13">
          <cell r="D13">
            <v>78982.820000000007</v>
          </cell>
          <cell r="E13">
            <v>0</v>
          </cell>
          <cell r="G13">
            <v>14268</v>
          </cell>
        </row>
        <row r="16">
          <cell r="E16">
            <v>0</v>
          </cell>
          <cell r="G16">
            <v>0</v>
          </cell>
        </row>
        <row r="17">
          <cell r="G17">
            <v>14568.68</v>
          </cell>
        </row>
        <row r="20">
          <cell r="D20">
            <v>51738.400000000001</v>
          </cell>
          <cell r="E20">
            <v>10781.47</v>
          </cell>
          <cell r="G20">
            <v>177704.74</v>
          </cell>
        </row>
        <row r="22">
          <cell r="D22">
            <v>6803.27</v>
          </cell>
          <cell r="E22">
            <v>2899.99</v>
          </cell>
          <cell r="G22">
            <v>0</v>
          </cell>
        </row>
        <row r="23">
          <cell r="E23">
            <v>0</v>
          </cell>
          <cell r="G23">
            <v>14268</v>
          </cell>
        </row>
        <row r="26">
          <cell r="E26">
            <v>0</v>
          </cell>
          <cell r="G26">
            <v>0</v>
          </cell>
        </row>
        <row r="27">
          <cell r="G27">
            <v>14568.68</v>
          </cell>
        </row>
        <row r="45">
          <cell r="C45">
            <v>6244.35</v>
          </cell>
        </row>
        <row r="47">
          <cell r="C47">
            <v>0</v>
          </cell>
        </row>
        <row r="48">
          <cell r="C48">
            <v>0</v>
          </cell>
        </row>
        <row r="54">
          <cell r="C54">
            <v>6244.35</v>
          </cell>
        </row>
        <row r="56">
          <cell r="C56">
            <v>0</v>
          </cell>
        </row>
        <row r="57">
          <cell r="C57">
            <v>0</v>
          </cell>
        </row>
        <row r="181">
          <cell r="E181">
            <v>0</v>
          </cell>
        </row>
        <row r="184">
          <cell r="E184">
            <v>0</v>
          </cell>
        </row>
        <row r="389">
          <cell r="C389">
            <v>1150.8</v>
          </cell>
          <cell r="D389">
            <v>56624.41</v>
          </cell>
        </row>
        <row r="440">
          <cell r="C440">
            <v>1942.75</v>
          </cell>
          <cell r="D440">
            <v>3674.27</v>
          </cell>
        </row>
        <row r="441">
          <cell r="C441">
            <v>0</v>
          </cell>
          <cell r="D441">
            <v>0</v>
          </cell>
        </row>
        <row r="442">
          <cell r="C442">
            <v>0</v>
          </cell>
          <cell r="D442">
            <v>1307.21</v>
          </cell>
        </row>
        <row r="450">
          <cell r="C450">
            <v>0</v>
          </cell>
          <cell r="D450">
            <v>44.879999999999882</v>
          </cell>
        </row>
        <row r="514">
          <cell r="B514">
            <v>0</v>
          </cell>
          <cell r="C51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8654.7999999999993</v>
          </cell>
        </row>
        <row r="527">
          <cell r="B527">
            <v>0</v>
          </cell>
          <cell r="C527">
            <v>2700</v>
          </cell>
        </row>
        <row r="549">
          <cell r="E549">
            <v>97971.6</v>
          </cell>
          <cell r="F549">
            <v>111581.8</v>
          </cell>
        </row>
        <row r="566">
          <cell r="E566">
            <v>10570.23</v>
          </cell>
          <cell r="F566">
            <v>0</v>
          </cell>
        </row>
        <row r="594">
          <cell r="C594">
            <v>3321</v>
          </cell>
          <cell r="D594">
            <v>420</v>
          </cell>
        </row>
        <row r="599">
          <cell r="C599">
            <v>1570.44</v>
          </cell>
          <cell r="D599">
            <v>2346.84</v>
          </cell>
        </row>
        <row r="603">
          <cell r="C603">
            <v>26715.919999999998</v>
          </cell>
          <cell r="D603">
            <v>32171.52</v>
          </cell>
        </row>
        <row r="620">
          <cell r="E620">
            <v>550</v>
          </cell>
          <cell r="F620">
            <v>0</v>
          </cell>
        </row>
        <row r="625">
          <cell r="E625">
            <v>0</v>
          </cell>
          <cell r="F625">
            <v>0</v>
          </cell>
        </row>
        <row r="674">
          <cell r="E674">
            <v>10570.23</v>
          </cell>
          <cell r="F674">
            <v>0</v>
          </cell>
        </row>
        <row r="685">
          <cell r="E685">
            <v>0</v>
          </cell>
        </row>
        <row r="686">
          <cell r="E686">
            <v>0</v>
          </cell>
          <cell r="F686">
            <v>0</v>
          </cell>
        </row>
        <row r="724">
          <cell r="C724">
            <v>0</v>
          </cell>
          <cell r="D724">
            <v>0</v>
          </cell>
          <cell r="F724">
            <v>1302.48</v>
          </cell>
        </row>
        <row r="737">
          <cell r="C737">
            <v>22</v>
          </cell>
          <cell r="D737">
            <v>21</v>
          </cell>
        </row>
      </sheetData>
      <sheetData sheetId="9">
        <row r="10">
          <cell r="D10">
            <v>1585713.15</v>
          </cell>
          <cell r="E10">
            <v>0</v>
          </cell>
          <cell r="G10">
            <v>349235.24</v>
          </cell>
        </row>
        <row r="13">
          <cell r="D13">
            <v>0</v>
          </cell>
          <cell r="G13">
            <v>10252.65</v>
          </cell>
        </row>
        <row r="16">
          <cell r="G16">
            <v>0</v>
          </cell>
        </row>
        <row r="17">
          <cell r="G17">
            <v>0</v>
          </cell>
        </row>
        <row r="20">
          <cell r="D20">
            <v>360238.86</v>
          </cell>
          <cell r="E20">
            <v>0</v>
          </cell>
          <cell r="G20">
            <v>332229.40000000002</v>
          </cell>
        </row>
        <row r="22">
          <cell r="D22">
            <v>40280.54</v>
          </cell>
          <cell r="E22">
            <v>0</v>
          </cell>
          <cell r="G22">
            <v>11337.23</v>
          </cell>
        </row>
        <row r="23">
          <cell r="D23">
            <v>0</v>
          </cell>
          <cell r="G23">
            <v>10252.65</v>
          </cell>
        </row>
        <row r="26">
          <cell r="G26">
            <v>0</v>
          </cell>
        </row>
        <row r="27">
          <cell r="G27">
            <v>0</v>
          </cell>
        </row>
        <row r="45">
          <cell r="C45">
            <v>4244.66</v>
          </cell>
        </row>
        <row r="47">
          <cell r="C47">
            <v>0</v>
          </cell>
        </row>
        <row r="54">
          <cell r="C54">
            <v>4244.66</v>
          </cell>
        </row>
        <row r="56">
          <cell r="C56">
            <v>0</v>
          </cell>
        </row>
        <row r="57">
          <cell r="C57">
            <v>0</v>
          </cell>
        </row>
        <row r="181">
          <cell r="E181">
            <v>0</v>
          </cell>
        </row>
        <row r="389">
          <cell r="C389">
            <v>56848.01</v>
          </cell>
          <cell r="D389">
            <v>45032.71</v>
          </cell>
        </row>
        <row r="454">
          <cell r="C454">
            <v>492</v>
          </cell>
          <cell r="D454">
            <v>9740.18</v>
          </cell>
        </row>
        <row r="455">
          <cell r="C455">
            <v>0</v>
          </cell>
          <cell r="D455">
            <v>0</v>
          </cell>
        </row>
        <row r="456">
          <cell r="C456">
            <v>0</v>
          </cell>
          <cell r="D456">
            <v>1770.02</v>
          </cell>
        </row>
        <row r="464">
          <cell r="C464">
            <v>0</v>
          </cell>
          <cell r="D464">
            <v>1674.85</v>
          </cell>
        </row>
        <row r="528">
          <cell r="B528">
            <v>0</v>
          </cell>
          <cell r="C528">
            <v>0</v>
          </cell>
        </row>
        <row r="539">
          <cell r="B539">
            <v>2344.5700000000002</v>
          </cell>
        </row>
        <row r="540">
          <cell r="B540">
            <v>0</v>
          </cell>
          <cell r="C540">
            <v>8892</v>
          </cell>
        </row>
        <row r="541">
          <cell r="B541">
            <v>0</v>
          </cell>
          <cell r="C541">
            <v>1350</v>
          </cell>
        </row>
        <row r="565">
          <cell r="E565">
            <v>160956</v>
          </cell>
          <cell r="F565">
            <v>196356</v>
          </cell>
        </row>
        <row r="582">
          <cell r="E582">
            <v>7234.58</v>
          </cell>
          <cell r="F582">
            <v>0</v>
          </cell>
        </row>
        <row r="610">
          <cell r="C610">
            <v>10100</v>
          </cell>
          <cell r="D610">
            <v>762.6</v>
          </cell>
        </row>
        <row r="615">
          <cell r="C615">
            <v>1427.7</v>
          </cell>
          <cell r="D615">
            <v>1525.86</v>
          </cell>
        </row>
        <row r="619">
          <cell r="C619">
            <v>41204.25</v>
          </cell>
          <cell r="D619">
            <v>51239.55</v>
          </cell>
        </row>
        <row r="636">
          <cell r="E636">
            <v>8328</v>
          </cell>
          <cell r="F636">
            <v>14990</v>
          </cell>
        </row>
        <row r="641">
          <cell r="E641">
            <v>1352.24</v>
          </cell>
          <cell r="F641">
            <v>0</v>
          </cell>
        </row>
        <row r="690">
          <cell r="E690">
            <v>7284.58</v>
          </cell>
          <cell r="F690">
            <v>0</v>
          </cell>
        </row>
        <row r="701">
          <cell r="E701">
            <v>0</v>
          </cell>
          <cell r="F701">
            <v>0</v>
          </cell>
        </row>
        <row r="702">
          <cell r="E702">
            <v>0</v>
          </cell>
          <cell r="F702">
            <v>0</v>
          </cell>
        </row>
        <row r="740">
          <cell r="C740">
            <v>0</v>
          </cell>
          <cell r="D740">
            <v>0</v>
          </cell>
          <cell r="E740">
            <v>0</v>
          </cell>
          <cell r="F740">
            <v>6195.42</v>
          </cell>
        </row>
        <row r="753">
          <cell r="C753">
            <v>27</v>
          </cell>
          <cell r="D753">
            <v>30</v>
          </cell>
        </row>
      </sheetData>
      <sheetData sheetId="10">
        <row r="10">
          <cell r="D10">
            <v>3237339.63</v>
          </cell>
          <cell r="E10">
            <v>0</v>
          </cell>
          <cell r="G10">
            <v>308674.14</v>
          </cell>
        </row>
        <row r="13">
          <cell r="D13">
            <v>0</v>
          </cell>
          <cell r="G13">
            <v>17909.84</v>
          </cell>
        </row>
        <row r="16">
          <cell r="E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20">
          <cell r="D20">
            <v>647579.99</v>
          </cell>
          <cell r="E20">
            <v>0</v>
          </cell>
          <cell r="G20">
            <v>308674.14</v>
          </cell>
        </row>
        <row r="22">
          <cell r="D22">
            <v>84466.96</v>
          </cell>
          <cell r="E22">
            <v>0</v>
          </cell>
          <cell r="G22">
            <v>0</v>
          </cell>
        </row>
        <row r="23">
          <cell r="D23">
            <v>0</v>
          </cell>
          <cell r="G23">
            <v>17909.84</v>
          </cell>
        </row>
        <row r="26">
          <cell r="E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G27">
            <v>0</v>
          </cell>
        </row>
        <row r="45">
          <cell r="C45">
            <v>8698.51</v>
          </cell>
        </row>
        <row r="47">
          <cell r="C47">
            <v>3250</v>
          </cell>
        </row>
        <row r="48">
          <cell r="C48">
            <v>0</v>
          </cell>
        </row>
        <row r="54">
          <cell r="C54">
            <v>8698.51</v>
          </cell>
        </row>
        <row r="56">
          <cell r="C56">
            <v>0</v>
          </cell>
        </row>
        <row r="57">
          <cell r="C57">
            <v>3250</v>
          </cell>
        </row>
        <row r="181">
          <cell r="E181">
            <v>0</v>
          </cell>
          <cell r="F181">
            <v>0</v>
          </cell>
        </row>
        <row r="184">
          <cell r="E184">
            <v>0</v>
          </cell>
        </row>
        <row r="389">
          <cell r="C389">
            <v>28369.64</v>
          </cell>
          <cell r="D389">
            <v>27364.2</v>
          </cell>
        </row>
        <row r="441">
          <cell r="C441">
            <v>36</v>
          </cell>
          <cell r="D441">
            <v>1030</v>
          </cell>
        </row>
        <row r="442">
          <cell r="C442">
            <v>0</v>
          </cell>
          <cell r="D442">
            <v>0</v>
          </cell>
        </row>
        <row r="443">
          <cell r="C443">
            <v>0</v>
          </cell>
          <cell r="D443">
            <v>0</v>
          </cell>
        </row>
        <row r="451">
          <cell r="C451">
            <v>1272.52</v>
          </cell>
          <cell r="D451">
            <v>1119.77</v>
          </cell>
        </row>
        <row r="526">
          <cell r="B526">
            <v>3890.7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52">
          <cell r="E552">
            <v>181492.5</v>
          </cell>
          <cell r="F552">
            <v>194738.2</v>
          </cell>
        </row>
        <row r="569">
          <cell r="E569">
            <v>14494.41</v>
          </cell>
          <cell r="F569">
            <v>1492.8</v>
          </cell>
        </row>
        <row r="597">
          <cell r="C597">
            <v>7000</v>
          </cell>
          <cell r="D597">
            <v>8999.99</v>
          </cell>
        </row>
        <row r="602">
          <cell r="C602">
            <v>2147.3200000000002</v>
          </cell>
          <cell r="D602">
            <v>2827.97</v>
          </cell>
        </row>
        <row r="606">
          <cell r="C606">
            <v>43954.34</v>
          </cell>
          <cell r="D606">
            <v>41765.18</v>
          </cell>
        </row>
        <row r="619">
          <cell r="E619">
            <v>0</v>
          </cell>
        </row>
        <row r="623">
          <cell r="E623">
            <v>2884</v>
          </cell>
          <cell r="F623">
            <v>9328</v>
          </cell>
        </row>
        <row r="628">
          <cell r="E628">
            <v>1.1399999999999999</v>
          </cell>
          <cell r="F628">
            <v>2.4</v>
          </cell>
        </row>
        <row r="677">
          <cell r="E677">
            <v>13950.01</v>
          </cell>
          <cell r="F677">
            <v>0</v>
          </cell>
        </row>
        <row r="688">
          <cell r="F688">
            <v>0</v>
          </cell>
        </row>
        <row r="689">
          <cell r="E689">
            <v>0</v>
          </cell>
          <cell r="F689">
            <v>0</v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8372.16</v>
          </cell>
        </row>
        <row r="740">
          <cell r="C740">
            <v>26</v>
          </cell>
          <cell r="D740">
            <v>31</v>
          </cell>
        </row>
      </sheetData>
      <sheetData sheetId="11">
        <row r="10">
          <cell r="D10">
            <v>5096641.24</v>
          </cell>
          <cell r="E10">
            <v>165656.4</v>
          </cell>
          <cell r="G10">
            <v>429953.23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20">
          <cell r="D20">
            <v>560863.1</v>
          </cell>
          <cell r="E20">
            <v>47057.62</v>
          </cell>
          <cell r="G20">
            <v>406258.01</v>
          </cell>
        </row>
        <row r="22">
          <cell r="D22">
            <v>129429.94</v>
          </cell>
          <cell r="E22">
            <v>15889.6</v>
          </cell>
          <cell r="G22">
            <v>23695.22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45">
          <cell r="C45">
            <v>5445.66</v>
          </cell>
        </row>
        <row r="47">
          <cell r="C47">
            <v>0</v>
          </cell>
        </row>
        <row r="54">
          <cell r="C54">
            <v>5445.66</v>
          </cell>
        </row>
        <row r="56">
          <cell r="C56">
            <v>0</v>
          </cell>
        </row>
        <row r="57">
          <cell r="C57">
            <v>0</v>
          </cell>
        </row>
        <row r="181">
          <cell r="E181">
            <v>0</v>
          </cell>
        </row>
        <row r="389">
          <cell r="C389">
            <v>30597.79</v>
          </cell>
          <cell r="D389">
            <v>27644.97</v>
          </cell>
        </row>
        <row r="452">
          <cell r="C452">
            <v>4680.8599999999997</v>
          </cell>
          <cell r="D452">
            <v>9622.32</v>
          </cell>
        </row>
        <row r="453">
          <cell r="C453">
            <v>0</v>
          </cell>
          <cell r="D453">
            <v>0</v>
          </cell>
        </row>
        <row r="454">
          <cell r="C454">
            <v>0</v>
          </cell>
          <cell r="D454">
            <v>829.81</v>
          </cell>
        </row>
        <row r="462">
          <cell r="C462">
            <v>0</v>
          </cell>
          <cell r="D462">
            <v>0</v>
          </cell>
        </row>
        <row r="526">
          <cell r="B526">
            <v>0</v>
          </cell>
          <cell r="C526">
            <v>0</v>
          </cell>
        </row>
        <row r="537">
          <cell r="B537">
            <v>992.61</v>
          </cell>
          <cell r="C537">
            <v>0</v>
          </cell>
        </row>
        <row r="538">
          <cell r="B538">
            <v>0</v>
          </cell>
          <cell r="C538">
            <v>16568</v>
          </cell>
        </row>
        <row r="539">
          <cell r="B539">
            <v>0</v>
          </cell>
          <cell r="C539">
            <v>35808.25</v>
          </cell>
        </row>
        <row r="562">
          <cell r="E562">
            <v>226833.78</v>
          </cell>
          <cell r="F562">
            <v>297782.05</v>
          </cell>
        </row>
        <row r="579">
          <cell r="E579">
            <v>14798.93</v>
          </cell>
          <cell r="F579">
            <v>839.82</v>
          </cell>
        </row>
        <row r="607">
          <cell r="C607">
            <v>22099.73</v>
          </cell>
          <cell r="D607">
            <v>11999.71</v>
          </cell>
        </row>
        <row r="612">
          <cell r="C612">
            <v>1170.23</v>
          </cell>
          <cell r="D612">
            <v>1223.27</v>
          </cell>
        </row>
        <row r="616">
          <cell r="C616">
            <v>62534.75</v>
          </cell>
          <cell r="D616">
            <v>62153.89</v>
          </cell>
        </row>
        <row r="633">
          <cell r="E633">
            <v>5972.6</v>
          </cell>
          <cell r="F633">
            <v>4308</v>
          </cell>
        </row>
        <row r="638">
          <cell r="E638">
            <v>1528.84</v>
          </cell>
          <cell r="F638">
            <v>0</v>
          </cell>
        </row>
        <row r="686">
          <cell r="E686">
            <v>13875.19</v>
          </cell>
          <cell r="F686">
            <v>0</v>
          </cell>
        </row>
        <row r="697">
          <cell r="E697">
            <v>0</v>
          </cell>
          <cell r="F697">
            <v>0</v>
          </cell>
        </row>
        <row r="698">
          <cell r="E698">
            <v>0</v>
          </cell>
          <cell r="F698">
            <v>0</v>
          </cell>
        </row>
        <row r="736">
          <cell r="C736">
            <v>0</v>
          </cell>
          <cell r="D736">
            <v>0</v>
          </cell>
          <cell r="E736">
            <v>0</v>
          </cell>
          <cell r="F736">
            <v>6236.35</v>
          </cell>
        </row>
        <row r="749">
          <cell r="C749">
            <v>34</v>
          </cell>
          <cell r="D749">
            <v>35</v>
          </cell>
        </row>
      </sheetData>
      <sheetData sheetId="12">
        <row r="10">
          <cell r="D10">
            <v>721807.14</v>
          </cell>
          <cell r="E10">
            <v>0</v>
          </cell>
          <cell r="G10">
            <v>132563.54999999999</v>
          </cell>
        </row>
        <row r="13">
          <cell r="E13">
            <v>44034</v>
          </cell>
          <cell r="G13">
            <v>43328.39</v>
          </cell>
        </row>
        <row r="17">
          <cell r="G17">
            <v>0</v>
          </cell>
        </row>
        <row r="20">
          <cell r="D20">
            <v>213184.35</v>
          </cell>
          <cell r="G20">
            <v>132563.54999999999</v>
          </cell>
        </row>
        <row r="22">
          <cell r="D22">
            <v>19176.7</v>
          </cell>
          <cell r="E22">
            <v>4403.3999999999996</v>
          </cell>
          <cell r="G22">
            <v>0</v>
          </cell>
        </row>
        <row r="23">
          <cell r="D23">
            <v>0</v>
          </cell>
          <cell r="E23">
            <v>0</v>
          </cell>
          <cell r="G23">
            <v>43328.39</v>
          </cell>
        </row>
        <row r="45">
          <cell r="C45">
            <v>6471.86</v>
          </cell>
        </row>
        <row r="54">
          <cell r="C54">
            <v>6471.86</v>
          </cell>
        </row>
        <row r="56">
          <cell r="C56">
            <v>0</v>
          </cell>
        </row>
        <row r="181">
          <cell r="E181">
            <v>0</v>
          </cell>
        </row>
        <row r="389">
          <cell r="C389">
            <v>15269.08</v>
          </cell>
          <cell r="D389">
            <v>24884.720000000001</v>
          </cell>
        </row>
        <row r="453">
          <cell r="C453">
            <v>0</v>
          </cell>
          <cell r="D453">
            <v>0</v>
          </cell>
        </row>
        <row r="454">
          <cell r="C454">
            <v>0</v>
          </cell>
          <cell r="D454">
            <v>0</v>
          </cell>
        </row>
        <row r="455">
          <cell r="C455">
            <v>0</v>
          </cell>
          <cell r="D455">
            <v>3684.97</v>
          </cell>
        </row>
        <row r="463">
          <cell r="C463">
            <v>2935.94</v>
          </cell>
          <cell r="D463">
            <v>4492.97</v>
          </cell>
        </row>
        <row r="527">
          <cell r="C527">
            <v>0</v>
          </cell>
        </row>
        <row r="538">
          <cell r="B538">
            <v>494.1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40816.550000000003</v>
          </cell>
        </row>
        <row r="581">
          <cell r="E581">
            <v>5069.74</v>
          </cell>
          <cell r="F581">
            <v>0</v>
          </cell>
        </row>
        <row r="609">
          <cell r="C609">
            <v>2999.04</v>
          </cell>
          <cell r="D609">
            <v>2998.74</v>
          </cell>
        </row>
        <row r="614">
          <cell r="C614">
            <v>2719.41</v>
          </cell>
          <cell r="D614">
            <v>3386.41</v>
          </cell>
        </row>
        <row r="618">
          <cell r="C618">
            <v>74026.8</v>
          </cell>
          <cell r="D618">
            <v>81011.259999999995</v>
          </cell>
        </row>
        <row r="640">
          <cell r="E640">
            <v>0</v>
          </cell>
          <cell r="F640">
            <v>0</v>
          </cell>
        </row>
        <row r="689">
          <cell r="E689">
            <v>5069.74</v>
          </cell>
          <cell r="F689">
            <v>0</v>
          </cell>
        </row>
        <row r="739">
          <cell r="C739">
            <v>0</v>
          </cell>
          <cell r="D739">
            <v>0</v>
          </cell>
          <cell r="E739">
            <v>0</v>
          </cell>
          <cell r="F739">
            <v>1733.53</v>
          </cell>
        </row>
        <row r="752">
          <cell r="C752">
            <v>39</v>
          </cell>
          <cell r="D752">
            <v>41</v>
          </cell>
        </row>
      </sheetData>
      <sheetData sheetId="13">
        <row r="10">
          <cell r="E10">
            <v>20269.5</v>
          </cell>
          <cell r="G10">
            <v>381593.77</v>
          </cell>
        </row>
        <row r="12">
          <cell r="E12">
            <v>0</v>
          </cell>
        </row>
        <row r="13">
          <cell r="G13">
            <v>79010.55</v>
          </cell>
        </row>
        <row r="17">
          <cell r="E17">
            <v>5202</v>
          </cell>
          <cell r="G17">
            <v>64352.490000000005</v>
          </cell>
        </row>
        <row r="20">
          <cell r="E20">
            <v>12735.75</v>
          </cell>
          <cell r="G20">
            <v>378853.58</v>
          </cell>
        </row>
        <row r="22">
          <cell r="E22">
            <v>4520.25</v>
          </cell>
          <cell r="G22">
            <v>913.4</v>
          </cell>
        </row>
        <row r="23">
          <cell r="G23">
            <v>79010.55</v>
          </cell>
        </row>
        <row r="27">
          <cell r="E27">
            <v>5202</v>
          </cell>
          <cell r="G27">
            <v>64352.490000000005</v>
          </cell>
        </row>
        <row r="45">
          <cell r="C45">
            <v>72161.3</v>
          </cell>
        </row>
        <row r="47">
          <cell r="C47">
            <v>15265.29</v>
          </cell>
        </row>
        <row r="51">
          <cell r="C51">
            <v>3591.6</v>
          </cell>
        </row>
        <row r="54">
          <cell r="C54">
            <v>72161.3</v>
          </cell>
        </row>
        <row r="56">
          <cell r="C56">
            <v>0</v>
          </cell>
        </row>
        <row r="57">
          <cell r="C57">
            <v>15265.29</v>
          </cell>
        </row>
        <row r="60">
          <cell r="C60">
            <v>3591.6</v>
          </cell>
        </row>
        <row r="181">
          <cell r="E181">
            <v>0</v>
          </cell>
        </row>
        <row r="389">
          <cell r="C389">
            <v>111186.32</v>
          </cell>
          <cell r="D389">
            <v>33522.33</v>
          </cell>
        </row>
        <row r="454">
          <cell r="C454">
            <v>0</v>
          </cell>
          <cell r="D454">
            <v>0</v>
          </cell>
        </row>
        <row r="455">
          <cell r="C455">
            <v>0</v>
          </cell>
          <cell r="D455">
            <v>0</v>
          </cell>
        </row>
        <row r="456">
          <cell r="C456">
            <v>0</v>
          </cell>
          <cell r="D456">
            <v>0</v>
          </cell>
        </row>
        <row r="461">
          <cell r="C461">
            <v>596822.32999999996</v>
          </cell>
          <cell r="D461">
            <v>756675.1</v>
          </cell>
        </row>
        <row r="464">
          <cell r="C464">
            <v>0</v>
          </cell>
          <cell r="D464">
            <v>0</v>
          </cell>
        </row>
        <row r="566">
          <cell r="B566">
            <v>0</v>
          </cell>
          <cell r="C566">
            <v>0</v>
          </cell>
        </row>
        <row r="577">
          <cell r="B577">
            <v>1896.8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621">
          <cell r="E621">
            <v>15709.48</v>
          </cell>
          <cell r="F621">
            <v>0</v>
          </cell>
        </row>
        <row r="649">
          <cell r="C649">
            <v>40499.449999999997</v>
          </cell>
          <cell r="D649">
            <v>64864.52</v>
          </cell>
        </row>
        <row r="654">
          <cell r="C654">
            <v>3905.55</v>
          </cell>
          <cell r="D654">
            <v>4198.6899999999996</v>
          </cell>
        </row>
        <row r="656">
          <cell r="D656">
            <v>1000</v>
          </cell>
        </row>
        <row r="658">
          <cell r="C658">
            <v>199953.99</v>
          </cell>
          <cell r="D658">
            <v>264934.19</v>
          </cell>
        </row>
        <row r="680">
          <cell r="E680">
            <v>474.72</v>
          </cell>
          <cell r="F680">
            <v>0</v>
          </cell>
        </row>
        <row r="728">
          <cell r="E728">
            <v>15709.48</v>
          </cell>
          <cell r="F728">
            <v>0</v>
          </cell>
        </row>
        <row r="791">
          <cell r="C791">
            <v>14</v>
          </cell>
          <cell r="D791">
            <v>14</v>
          </cell>
        </row>
      </sheetData>
      <sheetData sheetId="14">
        <row r="10">
          <cell r="G10">
            <v>207122.56</v>
          </cell>
        </row>
        <row r="13">
          <cell r="G13">
            <v>24968.45</v>
          </cell>
        </row>
        <row r="20">
          <cell r="G20">
            <v>207122.56</v>
          </cell>
        </row>
        <row r="23">
          <cell r="G23">
            <v>24968.45</v>
          </cell>
        </row>
        <row r="45">
          <cell r="C45">
            <v>4859.7</v>
          </cell>
        </row>
        <row r="47">
          <cell r="C47">
            <v>0</v>
          </cell>
        </row>
        <row r="54">
          <cell r="C54">
            <v>4859.7</v>
          </cell>
        </row>
        <row r="57">
          <cell r="C57">
            <v>0</v>
          </cell>
        </row>
        <row r="389">
          <cell r="C389">
            <v>27202.95</v>
          </cell>
          <cell r="D389">
            <v>20665.39</v>
          </cell>
        </row>
        <row r="453">
          <cell r="C453">
            <v>0</v>
          </cell>
          <cell r="D453">
            <v>0</v>
          </cell>
        </row>
        <row r="454">
          <cell r="C454">
            <v>0</v>
          </cell>
          <cell r="D454">
            <v>0</v>
          </cell>
        </row>
        <row r="455">
          <cell r="C455">
            <v>0</v>
          </cell>
          <cell r="D455">
            <v>0</v>
          </cell>
        </row>
        <row r="463">
          <cell r="C463">
            <v>0</v>
          </cell>
          <cell r="D463">
            <v>5748.18</v>
          </cell>
        </row>
        <row r="549">
          <cell r="B549">
            <v>0</v>
          </cell>
          <cell r="C549">
            <v>0</v>
          </cell>
        </row>
        <row r="560">
          <cell r="B560">
            <v>3896.38</v>
          </cell>
          <cell r="C560">
            <v>0</v>
          </cell>
        </row>
        <row r="561">
          <cell r="B561">
            <v>0</v>
          </cell>
          <cell r="C561">
            <v>1870</v>
          </cell>
        </row>
        <row r="562">
          <cell r="B562">
            <v>0</v>
          </cell>
          <cell r="C562">
            <v>5084</v>
          </cell>
        </row>
        <row r="603">
          <cell r="E603">
            <v>105.13</v>
          </cell>
          <cell r="F603">
            <v>180</v>
          </cell>
        </row>
        <row r="631">
          <cell r="C631">
            <v>5500</v>
          </cell>
          <cell r="D631">
            <v>13291.21</v>
          </cell>
        </row>
        <row r="636">
          <cell r="C636">
            <v>957.27</v>
          </cell>
          <cell r="D636">
            <v>1535.79</v>
          </cell>
        </row>
        <row r="640">
          <cell r="C640">
            <v>32628.45</v>
          </cell>
          <cell r="D640">
            <v>86313.86</v>
          </cell>
        </row>
        <row r="653">
          <cell r="F653">
            <v>3200</v>
          </cell>
        </row>
        <row r="657">
          <cell r="F657">
            <v>16435</v>
          </cell>
        </row>
        <row r="662">
          <cell r="E662">
            <v>0</v>
          </cell>
          <cell r="F662">
            <v>0</v>
          </cell>
        </row>
        <row r="702">
          <cell r="E702">
            <v>0</v>
          </cell>
        </row>
        <row r="709">
          <cell r="E709">
            <v>6.11</v>
          </cell>
          <cell r="F709">
            <v>655</v>
          </cell>
        </row>
        <row r="772">
          <cell r="C772">
            <v>43</v>
          </cell>
          <cell r="D772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99DA-0BC8-44B2-908A-DF7B3F3DAAFB}">
  <sheetPr>
    <pageSetUpPr fitToPage="1"/>
  </sheetPr>
  <dimension ref="A1:V92"/>
  <sheetViews>
    <sheetView showGridLines="0" tabSelected="1" workbookViewId="0">
      <selection activeCell="H19" sqref="H19"/>
    </sheetView>
  </sheetViews>
  <sheetFormatPr defaultColWidth="9.140625" defaultRowHeight="15" x14ac:dyDescent="0.25"/>
  <cols>
    <col min="1" max="3" width="0.7109375" customWidth="1"/>
    <col min="4" max="5" width="21.42578125" customWidth="1"/>
    <col min="6" max="6" width="12.42578125" customWidth="1"/>
    <col min="7" max="7" width="12" customWidth="1"/>
    <col min="8" max="8" width="0.85546875" customWidth="1"/>
    <col min="9" max="11" width="0.7109375" customWidth="1"/>
    <col min="12" max="12" width="20" customWidth="1"/>
    <col min="13" max="13" width="22.85546875" customWidth="1"/>
    <col min="14" max="14" width="12.42578125" customWidth="1"/>
    <col min="15" max="15" width="12" customWidth="1"/>
    <col min="16" max="21" width="9.140625" hidden="1" customWidth="1"/>
  </cols>
  <sheetData>
    <row r="1" spans="1:22" ht="15" customHeight="1" x14ac:dyDescent="0.25"/>
    <row r="2" spans="1:22" ht="15" customHeight="1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7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</row>
    <row r="3" spans="1:22" ht="15.75" customHeight="1" x14ac:dyDescent="0.25">
      <c r="A3" s="51" t="s">
        <v>1</v>
      </c>
      <c r="B3" s="46"/>
      <c r="C3" s="46"/>
      <c r="D3" s="46"/>
      <c r="E3" s="47"/>
      <c r="F3" s="52" t="s">
        <v>2</v>
      </c>
      <c r="G3" s="53"/>
      <c r="H3" s="53"/>
      <c r="I3" s="53"/>
      <c r="J3" s="53"/>
      <c r="K3" s="53"/>
      <c r="L3" s="54"/>
      <c r="M3" s="51" t="s">
        <v>3</v>
      </c>
      <c r="N3" s="46"/>
      <c r="O3" s="47"/>
      <c r="P3" s="16" t="b">
        <v>0</v>
      </c>
    </row>
    <row r="4" spans="1:22" ht="15" customHeight="1" x14ac:dyDescent="0.25">
      <c r="A4" s="42" t="s">
        <v>24</v>
      </c>
      <c r="B4" s="43"/>
      <c r="C4" s="43"/>
      <c r="D4" s="43"/>
      <c r="E4" s="44"/>
      <c r="F4" s="55" t="s">
        <v>4</v>
      </c>
      <c r="G4" s="56"/>
      <c r="H4" s="56"/>
      <c r="I4" s="56"/>
      <c r="J4" s="56"/>
      <c r="K4" s="56"/>
      <c r="L4" s="57"/>
      <c r="M4" s="42"/>
      <c r="N4" s="43"/>
      <c r="O4" s="44"/>
    </row>
    <row r="5" spans="1:22" ht="15" customHeight="1" x14ac:dyDescent="0.25">
      <c r="A5" s="42" t="s">
        <v>25</v>
      </c>
      <c r="B5" s="43"/>
      <c r="C5" s="43"/>
      <c r="D5" s="43"/>
      <c r="E5" s="44"/>
      <c r="F5" s="55" t="s">
        <v>5</v>
      </c>
      <c r="G5" s="56"/>
      <c r="H5" s="56"/>
      <c r="I5" s="56"/>
      <c r="J5" s="56"/>
      <c r="K5" s="56"/>
      <c r="L5" s="57"/>
      <c r="M5" s="14"/>
      <c r="N5" s="13"/>
      <c r="O5" s="12"/>
    </row>
    <row r="6" spans="1:22" ht="15" customHeight="1" x14ac:dyDescent="0.25">
      <c r="A6" s="42" t="s">
        <v>26</v>
      </c>
      <c r="B6" s="43"/>
      <c r="C6" s="43"/>
      <c r="D6" s="43"/>
      <c r="E6" s="44"/>
      <c r="F6" s="55" t="s">
        <v>6</v>
      </c>
      <c r="G6" s="56"/>
      <c r="H6" s="56"/>
      <c r="I6" s="56"/>
      <c r="J6" s="56"/>
      <c r="K6" s="56"/>
      <c r="L6" s="57"/>
      <c r="M6" s="11" t="s">
        <v>7</v>
      </c>
      <c r="N6" s="10"/>
      <c r="O6" s="9"/>
    </row>
    <row r="7" spans="1:22" ht="15" customHeight="1" x14ac:dyDescent="0.25">
      <c r="A7" s="3" t="s">
        <v>27</v>
      </c>
      <c r="B7" s="2"/>
      <c r="C7" s="2"/>
      <c r="D7" s="2"/>
      <c r="E7" s="1"/>
      <c r="F7" s="55" t="s">
        <v>8</v>
      </c>
      <c r="G7" s="56"/>
      <c r="H7" s="56"/>
      <c r="I7" s="56"/>
      <c r="J7" s="56"/>
      <c r="K7" s="56"/>
      <c r="L7" s="57"/>
      <c r="M7" s="11" t="s">
        <v>7</v>
      </c>
      <c r="N7" s="10"/>
      <c r="O7" s="9"/>
      <c r="Q7" s="30">
        <v>2022</v>
      </c>
    </row>
    <row r="8" spans="1:22" ht="15" customHeight="1" x14ac:dyDescent="0.25">
      <c r="A8" s="45" t="s">
        <v>9</v>
      </c>
      <c r="B8" s="46"/>
      <c r="C8" s="46"/>
      <c r="D8" s="46"/>
      <c r="E8" s="47"/>
      <c r="F8" s="55" t="str">
        <f>CONCATENATE("na dzień ",P8)</f>
        <v>na dzień 31.12.2022</v>
      </c>
      <c r="G8" s="56"/>
      <c r="H8" s="56"/>
      <c r="I8" s="56"/>
      <c r="J8" s="56"/>
      <c r="K8" s="56"/>
      <c r="L8" s="57"/>
      <c r="M8" s="51" t="str">
        <f>IF(Q8&gt;=2018,"","wysłać bez pisma przewodniego")</f>
        <v/>
      </c>
      <c r="N8" s="46"/>
      <c r="O8" s="47"/>
      <c r="P8" s="17" t="s">
        <v>10</v>
      </c>
      <c r="Q8" s="30">
        <v>2022</v>
      </c>
    </row>
    <row r="9" spans="1:22" ht="15" customHeight="1" x14ac:dyDescent="0.25">
      <c r="A9" s="3" t="s">
        <v>28</v>
      </c>
      <c r="B9" s="2"/>
      <c r="C9" s="2"/>
      <c r="D9" s="2"/>
      <c r="E9" s="1"/>
      <c r="F9" s="58" t="s">
        <v>11</v>
      </c>
      <c r="G9" s="59"/>
      <c r="H9" s="59"/>
      <c r="I9" s="59"/>
      <c r="J9" s="59"/>
      <c r="K9" s="59"/>
      <c r="L9" s="60"/>
      <c r="M9" s="8" t="s">
        <v>7</v>
      </c>
      <c r="N9" s="7"/>
      <c r="O9" s="6"/>
    </row>
    <row r="10" spans="1:22" ht="15" customHeight="1" x14ac:dyDescent="0.25"/>
    <row r="11" spans="1:22" ht="24" customHeight="1" x14ac:dyDescent="0.25">
      <c r="A11" s="34" t="s">
        <v>12</v>
      </c>
      <c r="B11" s="35"/>
      <c r="C11" s="35"/>
      <c r="D11" s="35"/>
      <c r="E11" s="36"/>
      <c r="F11" s="18" t="s">
        <v>13</v>
      </c>
      <c r="G11" s="19" t="s">
        <v>14</v>
      </c>
      <c r="H11" s="15"/>
      <c r="I11" s="40" t="s">
        <v>15</v>
      </c>
      <c r="J11" s="40"/>
      <c r="K11" s="40"/>
      <c r="L11" s="40"/>
      <c r="M11" s="40"/>
      <c r="N11" s="19" t="s">
        <v>13</v>
      </c>
      <c r="O11" s="19" t="s">
        <v>14</v>
      </c>
    </row>
    <row r="12" spans="1:22" ht="15" customHeight="1" x14ac:dyDescent="0.25">
      <c r="A12" s="61" t="str">
        <f t="shared" ref="A12:A50" si="0">IF(EXACT(Q12,0),T12,"")</f>
        <v>A. Aktywa trwałe</v>
      </c>
      <c r="B12" s="61"/>
      <c r="C12" s="61"/>
      <c r="D12" s="61"/>
      <c r="E12" s="61"/>
      <c r="F12" s="31">
        <v>72510552.140000001</v>
      </c>
      <c r="G12" s="31">
        <v>69856254</v>
      </c>
      <c r="H12" s="20"/>
      <c r="I12" s="61" t="str">
        <f t="shared" ref="I12:I50" si="1">IF(EXACT(S12,0),U12," ")</f>
        <v>A. Fundusze</v>
      </c>
      <c r="J12" s="61"/>
      <c r="K12" s="61"/>
      <c r="L12" s="61"/>
      <c r="M12" s="61"/>
      <c r="N12" s="31">
        <v>68294651.480000004</v>
      </c>
      <c r="O12" s="31">
        <v>65954418.399999999</v>
      </c>
      <c r="P12" s="16" t="b">
        <v>1</v>
      </c>
      <c r="Q12" s="32">
        <v>0</v>
      </c>
      <c r="R12" s="16" t="b">
        <v>1</v>
      </c>
      <c r="S12" s="32">
        <v>0</v>
      </c>
      <c r="T12" s="16" t="s">
        <v>29</v>
      </c>
      <c r="U12" s="16" t="s">
        <v>68</v>
      </c>
      <c r="V12" s="16"/>
    </row>
    <row r="13" spans="1:22" ht="15" customHeight="1" x14ac:dyDescent="0.25">
      <c r="A13" s="24" t="str">
        <f t="shared" si="0"/>
        <v/>
      </c>
      <c r="B13" s="62" t="str">
        <f>IF(EXACT(Q13,1),T13,"&lt;MergeCellMark&gt;")</f>
        <v>I. Wartości niematerialne i prawne</v>
      </c>
      <c r="C13" s="62"/>
      <c r="D13" s="62"/>
      <c r="E13" s="62"/>
      <c r="F13" s="31">
        <v>0</v>
      </c>
      <c r="G13" s="31">
        <v>0</v>
      </c>
      <c r="H13" s="20"/>
      <c r="I13" s="24" t="str">
        <f t="shared" si="1"/>
        <v xml:space="preserve"> </v>
      </c>
      <c r="J13" s="62" t="str">
        <f>IF(EXACT(S13,1),U13,"&lt;MergeCellMark&gt;")</f>
        <v>I. Fundusz jednostki</v>
      </c>
      <c r="K13" s="62"/>
      <c r="L13" s="62"/>
      <c r="M13" s="62"/>
      <c r="N13" s="31">
        <v>123205207.78</v>
      </c>
      <c r="O13" s="31">
        <v>125517702.91</v>
      </c>
      <c r="P13" s="16" t="b">
        <v>1</v>
      </c>
      <c r="Q13" s="32">
        <v>1</v>
      </c>
      <c r="R13" s="16" t="b">
        <v>1</v>
      </c>
      <c r="S13" s="32">
        <v>1</v>
      </c>
      <c r="T13" s="16" t="s">
        <v>30</v>
      </c>
      <c r="U13" s="16" t="s">
        <v>69</v>
      </c>
      <c r="V13" s="16"/>
    </row>
    <row r="14" spans="1:22" ht="15" customHeight="1" x14ac:dyDescent="0.25">
      <c r="A14" s="24" t="str">
        <f t="shared" si="0"/>
        <v/>
      </c>
      <c r="B14" s="62" t="str">
        <f>IF(EXACT(Q14,1),T14,"&lt;MergeCellMark&gt;")</f>
        <v>II. Rzeczowe aktywa trwałe</v>
      </c>
      <c r="C14" s="62"/>
      <c r="D14" s="62"/>
      <c r="E14" s="62"/>
      <c r="F14" s="31">
        <v>72510552.140000001</v>
      </c>
      <c r="G14" s="31">
        <v>69856254</v>
      </c>
      <c r="H14" s="20"/>
      <c r="I14" s="24" t="str">
        <f t="shared" si="1"/>
        <v xml:space="preserve"> </v>
      </c>
      <c r="J14" s="62" t="str">
        <f>IF(EXACT(S14,1),U14,"&lt;MergeCellMark&gt;")</f>
        <v>II. Wynik finansowy netto (+,-)</v>
      </c>
      <c r="K14" s="62"/>
      <c r="L14" s="62"/>
      <c r="M14" s="62"/>
      <c r="N14" s="31">
        <v>-54910556.299999997</v>
      </c>
      <c r="O14" s="31">
        <v>-59563284.509999998</v>
      </c>
      <c r="P14" s="16" t="b">
        <v>1</v>
      </c>
      <c r="Q14" s="32">
        <v>1</v>
      </c>
      <c r="R14" s="16" t="b">
        <v>1</v>
      </c>
      <c r="S14" s="32">
        <v>1</v>
      </c>
      <c r="T14" s="16" t="s">
        <v>31</v>
      </c>
      <c r="U14" s="16" t="s">
        <v>70</v>
      </c>
      <c r="V14" s="16"/>
    </row>
    <row r="15" spans="1:22" ht="15" customHeight="1" x14ac:dyDescent="0.25">
      <c r="A15" s="61" t="str">
        <f t="shared" si="0"/>
        <v/>
      </c>
      <c r="B15" s="61"/>
      <c r="C15" s="62" t="str">
        <f>IF(EXACT(Q15,2),T15,"&lt;MergeCellMark&gt;")</f>
        <v>1. Środki trwałe</v>
      </c>
      <c r="D15" s="62"/>
      <c r="E15" s="62"/>
      <c r="F15" s="31">
        <v>72510552.140000001</v>
      </c>
      <c r="G15" s="31">
        <v>69856254</v>
      </c>
      <c r="H15" s="20"/>
      <c r="I15" s="61" t="str">
        <f t="shared" si="1"/>
        <v xml:space="preserve"> </v>
      </c>
      <c r="J15" s="61"/>
      <c r="K15" s="62" t="str">
        <f>IF(EXACT(S15,2),U15,"&lt;MergeCellMark&gt;")</f>
        <v>1. Zysk netto (+)</v>
      </c>
      <c r="L15" s="62"/>
      <c r="M15" s="62"/>
      <c r="N15" s="31">
        <v>0</v>
      </c>
      <c r="O15" s="31">
        <v>0</v>
      </c>
      <c r="P15" s="16" t="b">
        <v>0</v>
      </c>
      <c r="Q15" s="32">
        <v>2</v>
      </c>
      <c r="R15" s="16" t="b">
        <v>0</v>
      </c>
      <c r="S15" s="32">
        <v>2</v>
      </c>
      <c r="T15" s="16" t="s">
        <v>32</v>
      </c>
      <c r="U15" s="16" t="s">
        <v>71</v>
      </c>
      <c r="V15" s="16"/>
    </row>
    <row r="16" spans="1:22" ht="15" customHeight="1" x14ac:dyDescent="0.25">
      <c r="A16" s="61" t="str">
        <f t="shared" si="0"/>
        <v/>
      </c>
      <c r="B16" s="61"/>
      <c r="C16" s="61"/>
      <c r="D16" s="62" t="str">
        <f t="shared" ref="D16:D21" si="2">IF(EXACT(Q16,3),T16,"&lt;MergeCellMark&gt;")</f>
        <v>1.1. Grunty</v>
      </c>
      <c r="E16" s="62"/>
      <c r="F16" s="31">
        <v>0</v>
      </c>
      <c r="G16" s="31">
        <v>0</v>
      </c>
      <c r="H16" s="20"/>
      <c r="I16" s="61" t="str">
        <f t="shared" si="1"/>
        <v xml:space="preserve"> </v>
      </c>
      <c r="J16" s="61"/>
      <c r="K16" s="62" t="str">
        <f>IF(EXACT(S16,2),U16,"&lt;MergeCellMark&gt;")</f>
        <v>2. Strata netto (-)</v>
      </c>
      <c r="L16" s="62"/>
      <c r="M16" s="62"/>
      <c r="N16" s="31">
        <v>-54910556.299999997</v>
      </c>
      <c r="O16" s="31">
        <v>-59563284.509999998</v>
      </c>
      <c r="P16" s="16" t="b">
        <v>0</v>
      </c>
      <c r="Q16" s="32">
        <v>3</v>
      </c>
      <c r="R16" s="16" t="b">
        <v>0</v>
      </c>
      <c r="S16" s="32">
        <v>2</v>
      </c>
      <c r="T16" s="16" t="s">
        <v>33</v>
      </c>
      <c r="U16" s="16" t="s">
        <v>72</v>
      </c>
      <c r="V16" s="16"/>
    </row>
    <row r="17" spans="1:22" ht="36" customHeight="1" x14ac:dyDescent="0.25">
      <c r="A17" s="61" t="str">
        <f t="shared" si="0"/>
        <v/>
      </c>
      <c r="B17" s="61"/>
      <c r="C17" s="61"/>
      <c r="D17" s="62" t="str">
        <f t="shared" si="2"/>
        <v>1.1.1. Grunty stanowiące własność jednostki samorządu terytorialnego, przekazane w użytkowanie wieczyste innym podmiotom</v>
      </c>
      <c r="E17" s="62"/>
      <c r="F17" s="31">
        <v>0</v>
      </c>
      <c r="G17" s="31">
        <v>0</v>
      </c>
      <c r="H17" s="20"/>
      <c r="I17" s="24" t="str">
        <f t="shared" si="1"/>
        <v xml:space="preserve"> </v>
      </c>
      <c r="J17" s="62" t="str">
        <f>IF(EXACT(S17,1),U17,"&lt;MergeCellMark&gt;")</f>
        <v>III. Odpisy z wyniku finansowego (nadwyżka środków obrotowych) (-)</v>
      </c>
      <c r="K17" s="62"/>
      <c r="L17" s="62"/>
      <c r="M17" s="62"/>
      <c r="N17" s="31">
        <v>0</v>
      </c>
      <c r="O17" s="31">
        <v>0</v>
      </c>
      <c r="P17" s="16" t="b">
        <v>0</v>
      </c>
      <c r="Q17" s="32">
        <v>3</v>
      </c>
      <c r="R17" s="16" t="b">
        <v>1</v>
      </c>
      <c r="S17" s="32">
        <v>1</v>
      </c>
      <c r="T17" s="16" t="s">
        <v>34</v>
      </c>
      <c r="U17" s="16" t="s">
        <v>73</v>
      </c>
      <c r="V17" s="16"/>
    </row>
    <row r="18" spans="1:22" ht="24" customHeight="1" x14ac:dyDescent="0.25">
      <c r="A18" s="61" t="str">
        <f t="shared" si="0"/>
        <v/>
      </c>
      <c r="B18" s="61"/>
      <c r="C18" s="61"/>
      <c r="D18" s="62" t="str">
        <f t="shared" si="2"/>
        <v>1.2. Budynki, lokale i obiekty inżynierii lądowej i wodnej</v>
      </c>
      <c r="E18" s="62"/>
      <c r="F18" s="31">
        <v>71801942.859999999</v>
      </c>
      <c r="G18" s="31">
        <v>69288405.75</v>
      </c>
      <c r="H18" s="20"/>
      <c r="I18" s="24" t="str">
        <f t="shared" si="1"/>
        <v xml:space="preserve"> </v>
      </c>
      <c r="J18" s="62" t="str">
        <f>IF(EXACT(S18,1),U18,"&lt;MergeCellMark&gt;")</f>
        <v>IV. Fundusz mienia zlikwidowanych jednostek</v>
      </c>
      <c r="K18" s="62"/>
      <c r="L18" s="62"/>
      <c r="M18" s="62"/>
      <c r="N18" s="31">
        <v>0</v>
      </c>
      <c r="O18" s="31">
        <v>0</v>
      </c>
      <c r="P18" s="16" t="b">
        <v>0</v>
      </c>
      <c r="Q18" s="32">
        <v>3</v>
      </c>
      <c r="R18" s="16" t="b">
        <v>1</v>
      </c>
      <c r="S18" s="32">
        <v>1</v>
      </c>
      <c r="T18" s="16" t="s">
        <v>35</v>
      </c>
      <c r="U18" s="16" t="s">
        <v>74</v>
      </c>
      <c r="V18" s="16"/>
    </row>
    <row r="19" spans="1:22" ht="15" customHeight="1" x14ac:dyDescent="0.25">
      <c r="A19" s="61" t="str">
        <f t="shared" si="0"/>
        <v/>
      </c>
      <c r="B19" s="61"/>
      <c r="C19" s="61"/>
      <c r="D19" s="62" t="str">
        <f t="shared" si="2"/>
        <v>1.3. Urządzenia techniczne i maszyny</v>
      </c>
      <c r="E19" s="62"/>
      <c r="F19" s="31">
        <v>503721.32</v>
      </c>
      <c r="G19" s="31">
        <v>469024.69</v>
      </c>
      <c r="H19" s="20"/>
      <c r="I19" s="61" t="str">
        <f t="shared" si="1"/>
        <v>B. Fundusze placówek</v>
      </c>
      <c r="J19" s="61"/>
      <c r="K19" s="61"/>
      <c r="L19" s="61"/>
      <c r="M19" s="61"/>
      <c r="N19" s="31">
        <v>0</v>
      </c>
      <c r="O19" s="31">
        <v>0</v>
      </c>
      <c r="P19" s="16" t="b">
        <v>0</v>
      </c>
      <c r="Q19" s="32">
        <v>3</v>
      </c>
      <c r="R19" s="16" t="b">
        <v>1</v>
      </c>
      <c r="S19" s="32">
        <v>0</v>
      </c>
      <c r="T19" s="16" t="s">
        <v>36</v>
      </c>
      <c r="U19" s="16" t="s">
        <v>75</v>
      </c>
      <c r="V19" s="16"/>
    </row>
    <row r="20" spans="1:22" ht="15" customHeight="1" x14ac:dyDescent="0.25">
      <c r="A20" s="61" t="str">
        <f t="shared" si="0"/>
        <v/>
      </c>
      <c r="B20" s="61"/>
      <c r="C20" s="61"/>
      <c r="D20" s="62" t="str">
        <f t="shared" si="2"/>
        <v>1.4. Środki transportu</v>
      </c>
      <c r="E20" s="62"/>
      <c r="F20" s="31">
        <v>0</v>
      </c>
      <c r="G20" s="31">
        <v>0</v>
      </c>
      <c r="H20" s="20"/>
      <c r="I20" s="61" t="str">
        <f t="shared" si="1"/>
        <v>C. Państwowe fundusze celowe</v>
      </c>
      <c r="J20" s="61"/>
      <c r="K20" s="61"/>
      <c r="L20" s="61"/>
      <c r="M20" s="61"/>
      <c r="N20" s="31">
        <v>0</v>
      </c>
      <c r="O20" s="31">
        <v>0</v>
      </c>
      <c r="P20" s="16" t="b">
        <v>0</v>
      </c>
      <c r="Q20" s="32">
        <v>3</v>
      </c>
      <c r="R20" s="16" t="b">
        <v>1</v>
      </c>
      <c r="S20" s="32">
        <v>0</v>
      </c>
      <c r="T20" s="16" t="s">
        <v>37</v>
      </c>
      <c r="U20" s="16" t="s">
        <v>76</v>
      </c>
      <c r="V20" s="16"/>
    </row>
    <row r="21" spans="1:22" ht="15" customHeight="1" x14ac:dyDescent="0.25">
      <c r="A21" s="61" t="str">
        <f t="shared" si="0"/>
        <v/>
      </c>
      <c r="B21" s="61"/>
      <c r="C21" s="61"/>
      <c r="D21" s="62" t="str">
        <f t="shared" si="2"/>
        <v>1.5. Inne środki trwałe</v>
      </c>
      <c r="E21" s="62"/>
      <c r="F21" s="31">
        <v>204887.96</v>
      </c>
      <c r="G21" s="31">
        <v>98823.56</v>
      </c>
      <c r="H21" s="20"/>
      <c r="I21" s="61" t="str">
        <f t="shared" si="1"/>
        <v>D. Zobowiązania i rezerwy na zobowiązania</v>
      </c>
      <c r="J21" s="61"/>
      <c r="K21" s="61"/>
      <c r="L21" s="61"/>
      <c r="M21" s="61"/>
      <c r="N21" s="31">
        <v>5998528.6500000004</v>
      </c>
      <c r="O21" s="31">
        <v>5941602.3499999996</v>
      </c>
      <c r="P21" s="16" t="b">
        <v>0</v>
      </c>
      <c r="Q21" s="32">
        <v>3</v>
      </c>
      <c r="R21" s="16" t="b">
        <v>1</v>
      </c>
      <c r="S21" s="32">
        <v>0</v>
      </c>
      <c r="T21" s="16" t="s">
        <v>38</v>
      </c>
      <c r="U21" s="16" t="s">
        <v>77</v>
      </c>
      <c r="V21" s="16"/>
    </row>
    <row r="22" spans="1:22" ht="15" customHeight="1" x14ac:dyDescent="0.25">
      <c r="A22" s="61" t="str">
        <f t="shared" si="0"/>
        <v/>
      </c>
      <c r="B22" s="61"/>
      <c r="C22" s="62" t="str">
        <f>IF(EXACT(Q22,2),T22,"&lt;MergeCellMark&gt;")</f>
        <v>2. Środki trwałe w budowie (inwestycje)</v>
      </c>
      <c r="D22" s="62"/>
      <c r="E22" s="62"/>
      <c r="F22" s="31">
        <v>0</v>
      </c>
      <c r="G22" s="31">
        <v>0</v>
      </c>
      <c r="H22" s="20"/>
      <c r="I22" s="24" t="str">
        <f t="shared" si="1"/>
        <v xml:space="preserve"> </v>
      </c>
      <c r="J22" s="62" t="str">
        <f>IF(EXACT(S22,1),U22,"&lt;MergeCellMark&gt;")</f>
        <v>I. Zobowiązania długoterminowe</v>
      </c>
      <c r="K22" s="62"/>
      <c r="L22" s="62"/>
      <c r="M22" s="62"/>
      <c r="N22" s="31">
        <v>0</v>
      </c>
      <c r="O22" s="31">
        <v>0</v>
      </c>
      <c r="P22" s="16" t="b">
        <v>0</v>
      </c>
      <c r="Q22" s="32">
        <v>2</v>
      </c>
      <c r="R22" s="16" t="b">
        <v>1</v>
      </c>
      <c r="S22" s="32">
        <v>1</v>
      </c>
      <c r="T22" s="16" t="s">
        <v>39</v>
      </c>
      <c r="U22" s="16" t="s">
        <v>78</v>
      </c>
      <c r="V22" s="16"/>
    </row>
    <row r="23" spans="1:22" ht="15" customHeight="1" x14ac:dyDescent="0.25">
      <c r="A23" s="61" t="str">
        <f t="shared" si="0"/>
        <v/>
      </c>
      <c r="B23" s="61"/>
      <c r="C23" s="62" t="str">
        <f>IF(EXACT(Q23,2),T23,"&lt;MergeCellMark&gt;")</f>
        <v>3. Zaliczki na środki trwałe w budowie (inwestycje)</v>
      </c>
      <c r="D23" s="62"/>
      <c r="E23" s="62"/>
      <c r="F23" s="31">
        <v>0</v>
      </c>
      <c r="G23" s="31">
        <v>0</v>
      </c>
      <c r="H23" s="20"/>
      <c r="I23" s="24" t="str">
        <f t="shared" si="1"/>
        <v xml:space="preserve"> </v>
      </c>
      <c r="J23" s="62" t="str">
        <f>IF(EXACT(S23,1),U23,"&lt;MergeCellMark&gt;")</f>
        <v>II. Zobowiązania krótkoterminowe</v>
      </c>
      <c r="K23" s="62"/>
      <c r="L23" s="62"/>
      <c r="M23" s="62"/>
      <c r="N23" s="31">
        <v>5998528.6500000004</v>
      </c>
      <c r="O23" s="31">
        <v>5941602.3499999996</v>
      </c>
      <c r="P23" s="16" t="b">
        <v>0</v>
      </c>
      <c r="Q23" s="32">
        <v>2</v>
      </c>
      <c r="R23" s="16" t="b">
        <v>1</v>
      </c>
      <c r="S23" s="32">
        <v>1</v>
      </c>
      <c r="T23" s="16" t="s">
        <v>40</v>
      </c>
      <c r="U23" s="16" t="s">
        <v>79</v>
      </c>
      <c r="V23" s="16"/>
    </row>
    <row r="24" spans="1:22" ht="15" customHeight="1" x14ac:dyDescent="0.25">
      <c r="A24" s="24" t="str">
        <f t="shared" si="0"/>
        <v/>
      </c>
      <c r="B24" s="62" t="str">
        <f>IF(EXACT(Q24,1),T24,"&lt;MergeCellMark&gt;")</f>
        <v>III. Należności długoterminowe</v>
      </c>
      <c r="C24" s="62"/>
      <c r="D24" s="62"/>
      <c r="E24" s="62"/>
      <c r="F24" s="31">
        <v>0</v>
      </c>
      <c r="G24" s="31">
        <v>0</v>
      </c>
      <c r="H24" s="20"/>
      <c r="I24" s="61" t="str">
        <f t="shared" si="1"/>
        <v xml:space="preserve"> </v>
      </c>
      <c r="J24" s="61"/>
      <c r="K24" s="62" t="str">
        <f t="shared" ref="K24:K31" si="3">IF(EXACT(S24,2),U24,"&lt;MergeCellMark&gt;")</f>
        <v>1. Zobowiązania z tytułu dostaw i usług</v>
      </c>
      <c r="L24" s="62"/>
      <c r="M24" s="62"/>
      <c r="N24" s="31">
        <v>241977.97</v>
      </c>
      <c r="O24" s="31">
        <v>364645.02</v>
      </c>
      <c r="P24" s="16" t="b">
        <v>1</v>
      </c>
      <c r="Q24" s="32">
        <v>1</v>
      </c>
      <c r="R24" s="16" t="b">
        <v>0</v>
      </c>
      <c r="S24" s="32">
        <v>2</v>
      </c>
      <c r="T24" s="16" t="s">
        <v>41</v>
      </c>
      <c r="U24" s="16" t="s">
        <v>80</v>
      </c>
      <c r="V24" s="16"/>
    </row>
    <row r="25" spans="1:22" ht="15" customHeight="1" x14ac:dyDescent="0.25">
      <c r="A25" s="24" t="str">
        <f t="shared" si="0"/>
        <v/>
      </c>
      <c r="B25" s="62" t="str">
        <f>IF(EXACT(Q25,1),T25,"&lt;MergeCellMark&gt;")</f>
        <v>IV. Długoterminowe aktywa finansowe</v>
      </c>
      <c r="C25" s="62"/>
      <c r="D25" s="62"/>
      <c r="E25" s="62"/>
      <c r="F25" s="31">
        <v>0</v>
      </c>
      <c r="G25" s="31">
        <v>0</v>
      </c>
      <c r="H25" s="20"/>
      <c r="I25" s="61" t="str">
        <f t="shared" si="1"/>
        <v xml:space="preserve"> </v>
      </c>
      <c r="J25" s="61"/>
      <c r="K25" s="62" t="str">
        <f t="shared" si="3"/>
        <v>2. Zobowiązania wobec budżetów</v>
      </c>
      <c r="L25" s="62"/>
      <c r="M25" s="62"/>
      <c r="N25" s="31">
        <v>497630.17</v>
      </c>
      <c r="O25" s="31">
        <v>292922.63</v>
      </c>
      <c r="P25" s="16" t="b">
        <v>1</v>
      </c>
      <c r="Q25" s="32">
        <v>1</v>
      </c>
      <c r="R25" s="16" t="b">
        <v>0</v>
      </c>
      <c r="S25" s="32">
        <v>2</v>
      </c>
      <c r="T25" s="16" t="s">
        <v>42</v>
      </c>
      <c r="U25" s="16" t="s">
        <v>81</v>
      </c>
      <c r="V25" s="16"/>
    </row>
    <row r="26" spans="1:22" ht="24" customHeight="1" x14ac:dyDescent="0.25">
      <c r="A26" s="61" t="str">
        <f t="shared" si="0"/>
        <v/>
      </c>
      <c r="B26" s="61"/>
      <c r="C26" s="62" t="str">
        <f>IF(EXACT(Q26,2),T26,"&lt;MergeCellMark&gt;")</f>
        <v>1. Akcje i udziały</v>
      </c>
      <c r="D26" s="62"/>
      <c r="E26" s="62"/>
      <c r="F26" s="31">
        <v>0</v>
      </c>
      <c r="G26" s="31">
        <v>0</v>
      </c>
      <c r="H26" s="20"/>
      <c r="I26" s="61" t="str">
        <f t="shared" si="1"/>
        <v xml:space="preserve"> </v>
      </c>
      <c r="J26" s="61"/>
      <c r="K26" s="62" t="str">
        <f t="shared" si="3"/>
        <v>3. Zobowiązania z tytułu ubezpieczeń i innych świadczeń</v>
      </c>
      <c r="L26" s="62"/>
      <c r="M26" s="62"/>
      <c r="N26" s="31">
        <v>1698799.6</v>
      </c>
      <c r="O26" s="31">
        <v>1402709.29</v>
      </c>
      <c r="P26" s="16" t="b">
        <v>0</v>
      </c>
      <c r="Q26" s="32">
        <v>2</v>
      </c>
      <c r="R26" s="16" t="b">
        <v>0</v>
      </c>
      <c r="S26" s="32">
        <v>2</v>
      </c>
      <c r="T26" s="16" t="s">
        <v>43</v>
      </c>
      <c r="U26" s="16" t="s">
        <v>82</v>
      </c>
      <c r="V26" s="16"/>
    </row>
    <row r="27" spans="1:22" ht="15" customHeight="1" x14ac:dyDescent="0.25">
      <c r="A27" s="61" t="str">
        <f t="shared" si="0"/>
        <v/>
      </c>
      <c r="B27" s="61"/>
      <c r="C27" s="62" t="str">
        <f>IF(EXACT(Q27,2),T27,"&lt;MergeCellMark&gt;")</f>
        <v>2. Inne papiery wartościowe</v>
      </c>
      <c r="D27" s="62"/>
      <c r="E27" s="62"/>
      <c r="F27" s="31">
        <v>0</v>
      </c>
      <c r="G27" s="31">
        <v>0</v>
      </c>
      <c r="H27" s="20"/>
      <c r="I27" s="61" t="str">
        <f t="shared" si="1"/>
        <v xml:space="preserve"> </v>
      </c>
      <c r="J27" s="61"/>
      <c r="K27" s="62" t="str">
        <f t="shared" si="3"/>
        <v>4. Zobowiązania z tytułu wynagrodzeń</v>
      </c>
      <c r="L27" s="62"/>
      <c r="M27" s="62"/>
      <c r="N27" s="31">
        <v>1863823.35</v>
      </c>
      <c r="O27" s="31">
        <v>2066846.17</v>
      </c>
      <c r="P27" s="16" t="b">
        <v>0</v>
      </c>
      <c r="Q27" s="32">
        <v>2</v>
      </c>
      <c r="R27" s="16" t="b">
        <v>0</v>
      </c>
      <c r="S27" s="32">
        <v>2</v>
      </c>
      <c r="T27" s="16" t="s">
        <v>44</v>
      </c>
      <c r="U27" s="16" t="s">
        <v>83</v>
      </c>
      <c r="V27" s="16"/>
    </row>
    <row r="28" spans="1:22" ht="15" customHeight="1" x14ac:dyDescent="0.25">
      <c r="A28" s="61" t="str">
        <f t="shared" si="0"/>
        <v/>
      </c>
      <c r="B28" s="61"/>
      <c r="C28" s="62" t="str">
        <f>IF(EXACT(Q28,2),T28,"&lt;MergeCellMark&gt;")</f>
        <v>3. Inne długoterminowe aktywa finansowe</v>
      </c>
      <c r="D28" s="62"/>
      <c r="E28" s="62"/>
      <c r="F28" s="31">
        <v>0</v>
      </c>
      <c r="G28" s="31">
        <v>0</v>
      </c>
      <c r="H28" s="20"/>
      <c r="I28" s="61" t="str">
        <f t="shared" si="1"/>
        <v xml:space="preserve"> </v>
      </c>
      <c r="J28" s="61"/>
      <c r="K28" s="62" t="str">
        <f t="shared" si="3"/>
        <v>5. Pozostałe zobowiązania</v>
      </c>
      <c r="L28" s="62"/>
      <c r="M28" s="62"/>
      <c r="N28" s="31">
        <v>53359.8</v>
      </c>
      <c r="O28" s="31">
        <v>55990.22</v>
      </c>
      <c r="P28" s="16" t="b">
        <v>0</v>
      </c>
      <c r="Q28" s="32">
        <v>2</v>
      </c>
      <c r="R28" s="16" t="b">
        <v>0</v>
      </c>
      <c r="S28" s="32">
        <v>2</v>
      </c>
      <c r="T28" s="16" t="s">
        <v>45</v>
      </c>
      <c r="U28" s="16" t="s">
        <v>84</v>
      </c>
      <c r="V28" s="16"/>
    </row>
    <row r="29" spans="1:22" ht="24" customHeight="1" x14ac:dyDescent="0.25">
      <c r="A29" s="24" t="str">
        <f t="shared" si="0"/>
        <v/>
      </c>
      <c r="B29" s="62" t="str">
        <f>IF(EXACT(Q29,1),T29,"&lt;MergeCellMark&gt;")</f>
        <v>V. Wartość mienia zlikwidowanych jednostek</v>
      </c>
      <c r="C29" s="62"/>
      <c r="D29" s="62"/>
      <c r="E29" s="62"/>
      <c r="F29" s="31">
        <v>0</v>
      </c>
      <c r="G29" s="31">
        <v>0</v>
      </c>
      <c r="H29" s="20"/>
      <c r="I29" s="61" t="str">
        <f t="shared" si="1"/>
        <v xml:space="preserve"> </v>
      </c>
      <c r="J29" s="61"/>
      <c r="K29" s="62" t="str">
        <f t="shared" si="3"/>
        <v>6. Sumy obce (depozytowe, zabezpieczenie wykonania umów)</v>
      </c>
      <c r="L29" s="62"/>
      <c r="M29" s="62"/>
      <c r="N29" s="31">
        <v>15477.13</v>
      </c>
      <c r="O29" s="31">
        <v>15477.13</v>
      </c>
      <c r="P29" s="16" t="b">
        <v>1</v>
      </c>
      <c r="Q29" s="32">
        <v>1</v>
      </c>
      <c r="R29" s="16" t="b">
        <v>0</v>
      </c>
      <c r="S29" s="32">
        <v>2</v>
      </c>
      <c r="T29" s="16" t="s">
        <v>46</v>
      </c>
      <c r="U29" s="16" t="s">
        <v>85</v>
      </c>
      <c r="V29" s="16"/>
    </row>
    <row r="30" spans="1:22" ht="24" customHeight="1" x14ac:dyDescent="0.25">
      <c r="A30" s="61" t="str">
        <f t="shared" si="0"/>
        <v>B. Aktywa obrotowe</v>
      </c>
      <c r="B30" s="61"/>
      <c r="C30" s="61"/>
      <c r="D30" s="61"/>
      <c r="E30" s="61"/>
      <c r="F30" s="31">
        <v>1782627.99</v>
      </c>
      <c r="G30" s="31">
        <v>2039766.75</v>
      </c>
      <c r="H30" s="20"/>
      <c r="I30" s="61" t="str">
        <f t="shared" si="1"/>
        <v xml:space="preserve"> </v>
      </c>
      <c r="J30" s="61"/>
      <c r="K30" s="62" t="str">
        <f t="shared" si="3"/>
        <v>7. Rozliczenia z tytułu środków na wydatki budżetowe i z tytułu dochodów budżetowych</v>
      </c>
      <c r="L30" s="62"/>
      <c r="M30" s="62"/>
      <c r="N30" s="31">
        <v>25248.17</v>
      </c>
      <c r="O30" s="31">
        <v>18403.02</v>
      </c>
      <c r="P30" s="16" t="b">
        <v>1</v>
      </c>
      <c r="Q30" s="32">
        <v>0</v>
      </c>
      <c r="R30" s="16" t="b">
        <v>0</v>
      </c>
      <c r="S30" s="32">
        <v>2</v>
      </c>
      <c r="T30" s="16" t="s">
        <v>47</v>
      </c>
      <c r="U30" s="16" t="s">
        <v>86</v>
      </c>
      <c r="V30" s="16"/>
    </row>
    <row r="31" spans="1:22" ht="15" customHeight="1" x14ac:dyDescent="0.25">
      <c r="A31" s="24" t="str">
        <f t="shared" si="0"/>
        <v/>
      </c>
      <c r="B31" s="62" t="str">
        <f>IF(EXACT(Q31,1),T31,"&lt;MergeCellMark&gt;")</f>
        <v>I. Zapasy</v>
      </c>
      <c r="C31" s="62"/>
      <c r="D31" s="62"/>
      <c r="E31" s="62"/>
      <c r="F31" s="31">
        <v>60298.1</v>
      </c>
      <c r="G31" s="31">
        <v>87147.68</v>
      </c>
      <c r="H31" s="20"/>
      <c r="I31" s="61" t="str">
        <f t="shared" si="1"/>
        <v xml:space="preserve"> </v>
      </c>
      <c r="J31" s="61"/>
      <c r="K31" s="62" t="str">
        <f t="shared" si="3"/>
        <v>8. Fundusze specjalne</v>
      </c>
      <c r="L31" s="62"/>
      <c r="M31" s="62"/>
      <c r="N31" s="31">
        <v>1602212.46</v>
      </c>
      <c r="O31" s="31">
        <v>1724608.87</v>
      </c>
      <c r="P31" s="16" t="b">
        <v>1</v>
      </c>
      <c r="Q31" s="32">
        <v>1</v>
      </c>
      <c r="R31" s="16" t="b">
        <v>0</v>
      </c>
      <c r="S31" s="32">
        <v>2</v>
      </c>
      <c r="T31" s="16" t="s">
        <v>48</v>
      </c>
      <c r="U31" s="16" t="s">
        <v>87</v>
      </c>
      <c r="V31" s="16"/>
    </row>
    <row r="32" spans="1:22" ht="15" customHeight="1" x14ac:dyDescent="0.25">
      <c r="A32" s="61" t="str">
        <f t="shared" si="0"/>
        <v/>
      </c>
      <c r="B32" s="61"/>
      <c r="C32" s="62" t="str">
        <f>IF(EXACT(Q32,2),T32,"&lt;MergeCellMark&gt;")</f>
        <v>1. Materiały</v>
      </c>
      <c r="D32" s="62"/>
      <c r="E32" s="62"/>
      <c r="F32" s="31">
        <v>60298.1</v>
      </c>
      <c r="G32" s="31">
        <v>87147.68</v>
      </c>
      <c r="H32" s="20"/>
      <c r="I32" s="61" t="str">
        <f t="shared" si="1"/>
        <v xml:space="preserve"> </v>
      </c>
      <c r="J32" s="61"/>
      <c r="K32" s="61"/>
      <c r="L32" s="62" t="str">
        <f>IF(EXACT(S32,3),U32,"&lt;MergeCellMark&gt;")</f>
        <v>8.1. Zakładowy Fundusz Świadczeń Socjalnych</v>
      </c>
      <c r="M32" s="62"/>
      <c r="N32" s="31">
        <v>1602212.46</v>
      </c>
      <c r="O32" s="31">
        <v>1724608.87</v>
      </c>
      <c r="P32" s="16" t="b">
        <v>0</v>
      </c>
      <c r="Q32" s="32">
        <v>2</v>
      </c>
      <c r="R32" s="16" t="b">
        <v>0</v>
      </c>
      <c r="S32" s="32">
        <v>3</v>
      </c>
      <c r="T32" s="16" t="s">
        <v>49</v>
      </c>
      <c r="U32" s="16" t="s">
        <v>88</v>
      </c>
      <c r="V32" s="16"/>
    </row>
    <row r="33" spans="1:22" ht="15" customHeight="1" x14ac:dyDescent="0.25">
      <c r="A33" s="61" t="str">
        <f t="shared" si="0"/>
        <v/>
      </c>
      <c r="B33" s="61"/>
      <c r="C33" s="62" t="str">
        <f>IF(EXACT(Q33,2),T33,"&lt;MergeCellMark&gt;")</f>
        <v>2. Półprodukty i produkty w toku</v>
      </c>
      <c r="D33" s="62"/>
      <c r="E33" s="62"/>
      <c r="F33" s="31">
        <v>0</v>
      </c>
      <c r="G33" s="31">
        <v>0</v>
      </c>
      <c r="H33" s="20"/>
      <c r="I33" s="61" t="str">
        <f t="shared" si="1"/>
        <v xml:space="preserve"> </v>
      </c>
      <c r="J33" s="61"/>
      <c r="K33" s="61"/>
      <c r="L33" s="62" t="str">
        <f>IF(EXACT(S33,3),U33,"&lt;MergeCellMark&gt;")</f>
        <v>8.2. Inne fundusze</v>
      </c>
      <c r="M33" s="62"/>
      <c r="N33" s="31">
        <v>0</v>
      </c>
      <c r="O33" s="31">
        <v>0</v>
      </c>
      <c r="P33" s="16" t="b">
        <v>0</v>
      </c>
      <c r="Q33" s="32">
        <v>2</v>
      </c>
      <c r="R33" s="16" t="b">
        <v>0</v>
      </c>
      <c r="S33" s="32">
        <v>3</v>
      </c>
      <c r="T33" s="16" t="s">
        <v>50</v>
      </c>
      <c r="U33" s="16" t="s">
        <v>89</v>
      </c>
      <c r="V33" s="16"/>
    </row>
    <row r="34" spans="1:22" ht="15" customHeight="1" x14ac:dyDescent="0.25">
      <c r="A34" s="61" t="str">
        <f t="shared" si="0"/>
        <v/>
      </c>
      <c r="B34" s="61"/>
      <c r="C34" s="62" t="str">
        <f>IF(EXACT(Q34,2),T34,"&lt;MergeCellMark&gt;")</f>
        <v>3. Produkty gotowe</v>
      </c>
      <c r="D34" s="62"/>
      <c r="E34" s="62"/>
      <c r="F34" s="31">
        <v>0</v>
      </c>
      <c r="G34" s="31">
        <v>0</v>
      </c>
      <c r="H34" s="20"/>
      <c r="I34" s="24" t="str">
        <f t="shared" si="1"/>
        <v xml:space="preserve"> </v>
      </c>
      <c r="J34" s="62" t="str">
        <f>IF(EXACT(S34,1),U34,"&lt;MergeCellMark&gt;")</f>
        <v>III. Rezerwy na zobowiązania</v>
      </c>
      <c r="K34" s="62"/>
      <c r="L34" s="62"/>
      <c r="M34" s="62"/>
      <c r="N34" s="31">
        <v>0</v>
      </c>
      <c r="O34" s="31">
        <v>0</v>
      </c>
      <c r="P34" s="16" t="b">
        <v>0</v>
      </c>
      <c r="Q34" s="32">
        <v>2</v>
      </c>
      <c r="R34" s="16" t="b">
        <v>1</v>
      </c>
      <c r="S34" s="32">
        <v>1</v>
      </c>
      <c r="T34" s="16" t="s">
        <v>51</v>
      </c>
      <c r="U34" s="16" t="s">
        <v>90</v>
      </c>
      <c r="V34" s="16"/>
    </row>
    <row r="35" spans="1:22" ht="15" customHeight="1" x14ac:dyDescent="0.25">
      <c r="A35" s="61" t="str">
        <f t="shared" si="0"/>
        <v/>
      </c>
      <c r="B35" s="61"/>
      <c r="C35" s="62" t="str">
        <f>IF(EXACT(Q35,2),T35,"&lt;MergeCellMark&gt;")</f>
        <v>4. Towary</v>
      </c>
      <c r="D35" s="62"/>
      <c r="E35" s="62"/>
      <c r="F35" s="31">
        <v>0</v>
      </c>
      <c r="G35" s="31">
        <v>0</v>
      </c>
      <c r="H35" s="20"/>
      <c r="I35" s="24" t="str">
        <f t="shared" si="1"/>
        <v xml:space="preserve"> </v>
      </c>
      <c r="J35" s="62" t="str">
        <f>IF(EXACT(S35,1),U35,"&lt;MergeCellMark&gt;")</f>
        <v>IV. Rozliczenia międzyokresowe</v>
      </c>
      <c r="K35" s="62"/>
      <c r="L35" s="62"/>
      <c r="M35" s="62"/>
      <c r="N35" s="31">
        <v>0</v>
      </c>
      <c r="O35" s="31">
        <v>0</v>
      </c>
      <c r="P35" s="16" t="b">
        <v>0</v>
      </c>
      <c r="Q35" s="32">
        <v>2</v>
      </c>
      <c r="R35" s="16" t="b">
        <v>1</v>
      </c>
      <c r="S35" s="32">
        <v>1</v>
      </c>
      <c r="T35" s="16" t="s">
        <v>52</v>
      </c>
      <c r="U35" s="16" t="s">
        <v>67</v>
      </c>
      <c r="V35" s="16"/>
    </row>
    <row r="36" spans="1:22" ht="15" customHeight="1" x14ac:dyDescent="0.25">
      <c r="A36" s="24" t="str">
        <f t="shared" si="0"/>
        <v/>
      </c>
      <c r="B36" s="62" t="str">
        <f>IF(EXACT(Q36,1),T36,"&lt;MergeCellMark&gt;")</f>
        <v>II. Należności krótkoterminowe</v>
      </c>
      <c r="C36" s="62"/>
      <c r="D36" s="62"/>
      <c r="E36" s="62"/>
      <c r="F36" s="31">
        <v>903167.69</v>
      </c>
      <c r="G36" s="31">
        <v>1241501.8700000001</v>
      </c>
      <c r="H36" s="20"/>
      <c r="I36" s="61" t="str">
        <f t="shared" si="1"/>
        <v xml:space="preserve"> </v>
      </c>
      <c r="J36" s="61"/>
      <c r="K36" s="61"/>
      <c r="L36" s="61"/>
      <c r="M36" s="61"/>
      <c r="N36" s="22"/>
      <c r="O36" s="22"/>
      <c r="P36" s="16" t="b">
        <v>1</v>
      </c>
      <c r="Q36" s="32">
        <v>1</v>
      </c>
      <c r="R36" s="16"/>
      <c r="S36" s="16"/>
      <c r="T36" s="16" t="s">
        <v>53</v>
      </c>
      <c r="U36" s="16"/>
      <c r="V36" s="16"/>
    </row>
    <row r="37" spans="1:22" ht="15" customHeight="1" x14ac:dyDescent="0.25">
      <c r="A37" s="61" t="str">
        <f t="shared" si="0"/>
        <v/>
      </c>
      <c r="B37" s="61"/>
      <c r="C37" s="62" t="str">
        <f>IF(EXACT(Q37,2),T37,"&lt;MergeCellMark&gt;")</f>
        <v>1. Należności z tytułu dostaw i usług</v>
      </c>
      <c r="D37" s="62"/>
      <c r="E37" s="62"/>
      <c r="F37" s="31">
        <v>68558.5</v>
      </c>
      <c r="G37" s="31">
        <v>103580.5</v>
      </c>
      <c r="H37" s="20"/>
      <c r="I37" s="61" t="str">
        <f t="shared" si="1"/>
        <v xml:space="preserve"> </v>
      </c>
      <c r="J37" s="61"/>
      <c r="K37" s="61"/>
      <c r="L37" s="61"/>
      <c r="M37" s="61"/>
      <c r="N37" s="22"/>
      <c r="O37" s="22"/>
      <c r="P37" s="16" t="b">
        <v>0</v>
      </c>
      <c r="Q37" s="32">
        <v>2</v>
      </c>
      <c r="R37" s="16"/>
      <c r="S37" s="16"/>
      <c r="T37" s="16" t="s">
        <v>54</v>
      </c>
      <c r="U37" s="16"/>
      <c r="V37" s="16"/>
    </row>
    <row r="38" spans="1:22" ht="15" customHeight="1" x14ac:dyDescent="0.25">
      <c r="A38" s="61" t="str">
        <f t="shared" si="0"/>
        <v/>
      </c>
      <c r="B38" s="61"/>
      <c r="C38" s="62" t="str">
        <f>IF(EXACT(Q38,2),T38,"&lt;MergeCellMark&gt;")</f>
        <v>2. Należności od budżetów</v>
      </c>
      <c r="D38" s="62"/>
      <c r="E38" s="62"/>
      <c r="F38" s="31">
        <v>1429.79</v>
      </c>
      <c r="G38" s="31">
        <v>2107.33</v>
      </c>
      <c r="H38" s="20"/>
      <c r="I38" s="61" t="str">
        <f t="shared" si="1"/>
        <v xml:space="preserve"> </v>
      </c>
      <c r="J38" s="61"/>
      <c r="K38" s="61"/>
      <c r="L38" s="61"/>
      <c r="M38" s="61"/>
      <c r="N38" s="22"/>
      <c r="O38" s="22"/>
      <c r="P38" s="16" t="b">
        <v>0</v>
      </c>
      <c r="Q38" s="32">
        <v>2</v>
      </c>
      <c r="R38" s="16"/>
      <c r="S38" s="16"/>
      <c r="T38" s="16" t="s">
        <v>55</v>
      </c>
      <c r="U38" s="16"/>
      <c r="V38" s="16"/>
    </row>
    <row r="39" spans="1:22" ht="15" customHeight="1" x14ac:dyDescent="0.25">
      <c r="A39" s="61" t="str">
        <f t="shared" si="0"/>
        <v/>
      </c>
      <c r="B39" s="61"/>
      <c r="C39" s="62" t="str">
        <f>IF(EXACT(Q39,2),T39,"&lt;MergeCellMark&gt;")</f>
        <v>3. Należności z tytułu ubezpieczeń i innych świadczeń</v>
      </c>
      <c r="D39" s="62"/>
      <c r="E39" s="62"/>
      <c r="F39" s="31">
        <v>0</v>
      </c>
      <c r="G39" s="31">
        <v>39821.85</v>
      </c>
      <c r="H39" s="20"/>
      <c r="I39" s="61" t="str">
        <f t="shared" si="1"/>
        <v xml:space="preserve"> </v>
      </c>
      <c r="J39" s="61"/>
      <c r="K39" s="61"/>
      <c r="L39" s="61"/>
      <c r="M39" s="61"/>
      <c r="N39" s="22"/>
      <c r="O39" s="22"/>
      <c r="P39" s="16" t="b">
        <v>0</v>
      </c>
      <c r="Q39" s="32">
        <v>2</v>
      </c>
      <c r="R39" s="16"/>
      <c r="S39" s="16"/>
      <c r="T39" s="16" t="s">
        <v>56</v>
      </c>
      <c r="U39" s="16"/>
      <c r="V39" s="16"/>
    </row>
    <row r="40" spans="1:22" ht="15" customHeight="1" x14ac:dyDescent="0.25">
      <c r="A40" s="61" t="str">
        <f t="shared" si="0"/>
        <v/>
      </c>
      <c r="B40" s="61"/>
      <c r="C40" s="62" t="str">
        <f>IF(EXACT(Q40,2),T40,"&lt;MergeCellMark&gt;")</f>
        <v>4. Pozostałe należności</v>
      </c>
      <c r="D40" s="62"/>
      <c r="E40" s="62"/>
      <c r="F40" s="31">
        <v>833179.4</v>
      </c>
      <c r="G40" s="31">
        <v>1095992.19</v>
      </c>
      <c r="H40" s="20"/>
      <c r="I40" s="61" t="str">
        <f t="shared" si="1"/>
        <v xml:space="preserve"> </v>
      </c>
      <c r="J40" s="61"/>
      <c r="K40" s="61"/>
      <c r="L40" s="61"/>
      <c r="M40" s="61"/>
      <c r="N40" s="22"/>
      <c r="O40" s="22"/>
      <c r="P40" s="16" t="b">
        <v>0</v>
      </c>
      <c r="Q40" s="32">
        <v>2</v>
      </c>
      <c r="R40" s="16"/>
      <c r="S40" s="16"/>
      <c r="T40" s="16" t="s">
        <v>57</v>
      </c>
      <c r="U40" s="16"/>
      <c r="V40" s="16"/>
    </row>
    <row r="41" spans="1:22" ht="24" customHeight="1" x14ac:dyDescent="0.25">
      <c r="A41" s="61" t="str">
        <f t="shared" si="0"/>
        <v/>
      </c>
      <c r="B41" s="61"/>
      <c r="C41" s="62" t="str">
        <f>IF(EXACT(Q41,2),T41,"&lt;MergeCellMark&gt;")</f>
        <v>5. Rozliczenia z tytułu środków na wydatki budżetowe i z tytułu dochodów budżetowych</v>
      </c>
      <c r="D41" s="62"/>
      <c r="E41" s="62"/>
      <c r="F41" s="31">
        <v>0</v>
      </c>
      <c r="G41" s="31">
        <v>0</v>
      </c>
      <c r="H41" s="20"/>
      <c r="I41" s="61" t="str">
        <f t="shared" si="1"/>
        <v xml:space="preserve"> </v>
      </c>
      <c r="J41" s="61"/>
      <c r="K41" s="61"/>
      <c r="L41" s="61"/>
      <c r="M41" s="61"/>
      <c r="N41" s="22"/>
      <c r="O41" s="22"/>
      <c r="P41" s="16" t="b">
        <v>0</v>
      </c>
      <c r="Q41" s="32">
        <v>2</v>
      </c>
      <c r="R41" s="16"/>
      <c r="S41" s="16"/>
      <c r="T41" s="16" t="s">
        <v>58</v>
      </c>
      <c r="U41" s="16"/>
      <c r="V41" s="16"/>
    </row>
    <row r="42" spans="1:22" ht="15" customHeight="1" x14ac:dyDescent="0.25">
      <c r="A42" s="24" t="str">
        <f t="shared" si="0"/>
        <v/>
      </c>
      <c r="B42" s="62" t="str">
        <f>IF(EXACT(Q42,1),T42,"&lt;MergeCellMark&gt;")</f>
        <v>III. Krótkoterminowe aktywa finansowe</v>
      </c>
      <c r="C42" s="62"/>
      <c r="D42" s="62"/>
      <c r="E42" s="62"/>
      <c r="F42" s="31">
        <v>819162.2</v>
      </c>
      <c r="G42" s="31">
        <v>711117.2</v>
      </c>
      <c r="H42" s="20"/>
      <c r="I42" s="61" t="str">
        <f t="shared" si="1"/>
        <v xml:space="preserve"> </v>
      </c>
      <c r="J42" s="61"/>
      <c r="K42" s="61"/>
      <c r="L42" s="61"/>
      <c r="M42" s="61"/>
      <c r="N42" s="22"/>
      <c r="O42" s="22"/>
      <c r="P42" s="16" t="b">
        <v>1</v>
      </c>
      <c r="Q42" s="32">
        <v>1</v>
      </c>
      <c r="R42" s="16"/>
      <c r="S42" s="16"/>
      <c r="T42" s="16" t="s">
        <v>59</v>
      </c>
      <c r="U42" s="16"/>
      <c r="V42" s="16"/>
    </row>
    <row r="43" spans="1:22" ht="15" customHeight="1" x14ac:dyDescent="0.25">
      <c r="A43" s="61" t="str">
        <f t="shared" si="0"/>
        <v/>
      </c>
      <c r="B43" s="61"/>
      <c r="C43" s="62" t="str">
        <f t="shared" ref="C43:C49" si="4">IF(EXACT(Q43,2),T43,"&lt;MergeCellMark&gt;")</f>
        <v>1. Środki pieniężne w kasie</v>
      </c>
      <c r="D43" s="62"/>
      <c r="E43" s="62"/>
      <c r="F43" s="31">
        <v>0</v>
      </c>
      <c r="G43" s="31">
        <v>0</v>
      </c>
      <c r="H43" s="20"/>
      <c r="I43" s="61" t="str">
        <f t="shared" si="1"/>
        <v xml:space="preserve"> </v>
      </c>
      <c r="J43" s="61"/>
      <c r="K43" s="61"/>
      <c r="L43" s="61"/>
      <c r="M43" s="61"/>
      <c r="N43" s="22"/>
      <c r="O43" s="22"/>
      <c r="P43" s="16" t="b">
        <v>0</v>
      </c>
      <c r="Q43" s="32">
        <v>2</v>
      </c>
      <c r="R43" s="16"/>
      <c r="S43" s="16"/>
      <c r="T43" s="16" t="s">
        <v>60</v>
      </c>
      <c r="U43" s="16"/>
      <c r="V43" s="16"/>
    </row>
    <row r="44" spans="1:22" ht="15" customHeight="1" x14ac:dyDescent="0.25">
      <c r="A44" s="61" t="str">
        <f t="shared" si="0"/>
        <v/>
      </c>
      <c r="B44" s="61"/>
      <c r="C44" s="62" t="str">
        <f t="shared" si="4"/>
        <v>2. Środki pieniężne na rachunkach bankowych</v>
      </c>
      <c r="D44" s="62"/>
      <c r="E44" s="62"/>
      <c r="F44" s="31">
        <v>803685.07</v>
      </c>
      <c r="G44" s="31">
        <v>695640.07</v>
      </c>
      <c r="H44" s="20"/>
      <c r="I44" s="61" t="str">
        <f t="shared" si="1"/>
        <v xml:space="preserve"> </v>
      </c>
      <c r="J44" s="61"/>
      <c r="K44" s="61"/>
      <c r="L44" s="61"/>
      <c r="M44" s="61"/>
      <c r="N44" s="22"/>
      <c r="O44" s="22"/>
      <c r="P44" s="16" t="b">
        <v>0</v>
      </c>
      <c r="Q44" s="32">
        <v>2</v>
      </c>
      <c r="R44" s="16"/>
      <c r="S44" s="16"/>
      <c r="T44" s="16" t="s">
        <v>61</v>
      </c>
      <c r="U44" s="16"/>
      <c r="V44" s="16"/>
    </row>
    <row r="45" spans="1:22" ht="15" customHeight="1" x14ac:dyDescent="0.25">
      <c r="A45" s="61" t="str">
        <f t="shared" si="0"/>
        <v/>
      </c>
      <c r="B45" s="61"/>
      <c r="C45" s="62" t="str">
        <f t="shared" si="4"/>
        <v>3. Środki pieniężne państwowego funduszu celowego</v>
      </c>
      <c r="D45" s="62"/>
      <c r="E45" s="62"/>
      <c r="F45" s="31">
        <v>0</v>
      </c>
      <c r="G45" s="31">
        <v>0</v>
      </c>
      <c r="H45" s="20"/>
      <c r="I45" s="61" t="str">
        <f t="shared" si="1"/>
        <v xml:space="preserve"> </v>
      </c>
      <c r="J45" s="61"/>
      <c r="K45" s="61"/>
      <c r="L45" s="61"/>
      <c r="M45" s="61"/>
      <c r="N45" s="22"/>
      <c r="O45" s="22"/>
      <c r="P45" s="16" t="b">
        <v>0</v>
      </c>
      <c r="Q45" s="32">
        <v>2</v>
      </c>
      <c r="R45" s="16"/>
      <c r="S45" s="16"/>
      <c r="T45" s="16" t="s">
        <v>62</v>
      </c>
      <c r="U45" s="16"/>
      <c r="V45" s="16"/>
    </row>
    <row r="46" spans="1:22" ht="15" customHeight="1" x14ac:dyDescent="0.25">
      <c r="A46" s="61" t="str">
        <f t="shared" si="0"/>
        <v/>
      </c>
      <c r="B46" s="61"/>
      <c r="C46" s="62" t="str">
        <f t="shared" si="4"/>
        <v>4. Inne środki pieniężne</v>
      </c>
      <c r="D46" s="62"/>
      <c r="E46" s="62"/>
      <c r="F46" s="31">
        <v>15477.13</v>
      </c>
      <c r="G46" s="31">
        <v>15477.13</v>
      </c>
      <c r="H46" s="20"/>
      <c r="I46" s="61" t="str">
        <f t="shared" si="1"/>
        <v xml:space="preserve"> </v>
      </c>
      <c r="J46" s="61"/>
      <c r="K46" s="61"/>
      <c r="L46" s="61"/>
      <c r="M46" s="61"/>
      <c r="N46" s="22"/>
      <c r="O46" s="22"/>
      <c r="P46" s="16" t="b">
        <v>0</v>
      </c>
      <c r="Q46" s="32">
        <v>2</v>
      </c>
      <c r="R46" s="16"/>
      <c r="S46" s="16"/>
      <c r="T46" s="16" t="s">
        <v>63</v>
      </c>
      <c r="U46" s="16"/>
      <c r="V46" s="16"/>
    </row>
    <row r="47" spans="1:22" ht="15" customHeight="1" x14ac:dyDescent="0.25">
      <c r="A47" s="61" t="str">
        <f t="shared" si="0"/>
        <v/>
      </c>
      <c r="B47" s="61"/>
      <c r="C47" s="62" t="str">
        <f t="shared" si="4"/>
        <v>5. Akcje lub udziały</v>
      </c>
      <c r="D47" s="62"/>
      <c r="E47" s="62"/>
      <c r="F47" s="31">
        <v>0</v>
      </c>
      <c r="G47" s="31">
        <v>0</v>
      </c>
      <c r="H47" s="20"/>
      <c r="I47" s="61" t="str">
        <f t="shared" si="1"/>
        <v xml:space="preserve"> </v>
      </c>
      <c r="J47" s="61"/>
      <c r="K47" s="61"/>
      <c r="L47" s="61"/>
      <c r="M47" s="61"/>
      <c r="N47" s="22"/>
      <c r="O47" s="22"/>
      <c r="P47" s="16" t="b">
        <v>0</v>
      </c>
      <c r="Q47" s="32">
        <v>2</v>
      </c>
      <c r="R47" s="16"/>
      <c r="S47" s="16"/>
      <c r="T47" s="16" t="s">
        <v>64</v>
      </c>
      <c r="U47" s="16"/>
      <c r="V47" s="16"/>
    </row>
    <row r="48" spans="1:22" ht="15" customHeight="1" x14ac:dyDescent="0.25">
      <c r="A48" s="61" t="str">
        <f t="shared" si="0"/>
        <v/>
      </c>
      <c r="B48" s="61"/>
      <c r="C48" s="62" t="str">
        <f t="shared" si="4"/>
        <v>6. Inne papiery wartościowe</v>
      </c>
      <c r="D48" s="62"/>
      <c r="E48" s="62"/>
      <c r="F48" s="31">
        <v>0</v>
      </c>
      <c r="G48" s="31">
        <v>0</v>
      </c>
      <c r="H48" s="20"/>
      <c r="I48" s="61" t="str">
        <f t="shared" si="1"/>
        <v xml:space="preserve"> </v>
      </c>
      <c r="J48" s="61"/>
      <c r="K48" s="61"/>
      <c r="L48" s="61"/>
      <c r="M48" s="61"/>
      <c r="N48" s="22"/>
      <c r="O48" s="22"/>
      <c r="P48" s="16" t="b">
        <v>0</v>
      </c>
      <c r="Q48" s="32">
        <v>2</v>
      </c>
      <c r="R48" s="16"/>
      <c r="S48" s="16"/>
      <c r="T48" s="16" t="s">
        <v>65</v>
      </c>
      <c r="U48" s="16"/>
      <c r="V48" s="16"/>
    </row>
    <row r="49" spans="1:22" ht="15" customHeight="1" x14ac:dyDescent="0.25">
      <c r="A49" s="61" t="str">
        <f t="shared" si="0"/>
        <v/>
      </c>
      <c r="B49" s="61"/>
      <c r="C49" s="62" t="str">
        <f t="shared" si="4"/>
        <v>7. Inne krótkoterminowe aktywa finansowe</v>
      </c>
      <c r="D49" s="62"/>
      <c r="E49" s="62"/>
      <c r="F49" s="31">
        <v>0</v>
      </c>
      <c r="G49" s="31">
        <v>0</v>
      </c>
      <c r="H49" s="20"/>
      <c r="I49" s="61" t="str">
        <f t="shared" si="1"/>
        <v xml:space="preserve"> </v>
      </c>
      <c r="J49" s="61"/>
      <c r="K49" s="61"/>
      <c r="L49" s="61"/>
      <c r="M49" s="61"/>
      <c r="N49" s="22"/>
      <c r="O49" s="22"/>
      <c r="P49" s="16" t="b">
        <v>0</v>
      </c>
      <c r="Q49" s="32">
        <v>2</v>
      </c>
      <c r="R49" s="16"/>
      <c r="S49" s="16"/>
      <c r="T49" s="16" t="s">
        <v>66</v>
      </c>
      <c r="U49" s="16"/>
      <c r="V49" s="16"/>
    </row>
    <row r="50" spans="1:22" ht="15" customHeight="1" x14ac:dyDescent="0.25">
      <c r="A50" s="24" t="str">
        <f t="shared" si="0"/>
        <v/>
      </c>
      <c r="B50" s="62" t="str">
        <f>IF(EXACT(Q50,1),T50,"&lt;MergeCellMark&gt;")</f>
        <v>IV. Rozliczenia międzyokresowe</v>
      </c>
      <c r="C50" s="62"/>
      <c r="D50" s="62"/>
      <c r="E50" s="62"/>
      <c r="F50" s="31">
        <v>0</v>
      </c>
      <c r="G50" s="31">
        <v>0</v>
      </c>
      <c r="H50" s="20"/>
      <c r="I50" s="61" t="str">
        <f t="shared" si="1"/>
        <v xml:space="preserve"> </v>
      </c>
      <c r="J50" s="61"/>
      <c r="K50" s="61"/>
      <c r="L50" s="61"/>
      <c r="M50" s="61"/>
      <c r="N50" s="22"/>
      <c r="O50" s="22"/>
      <c r="P50" s="16" t="b">
        <v>1</v>
      </c>
      <c r="Q50" s="32">
        <v>1</v>
      </c>
      <c r="R50" s="16"/>
      <c r="S50" s="16"/>
      <c r="T50" s="16" t="s">
        <v>67</v>
      </c>
      <c r="U50" s="16"/>
      <c r="V50" s="16"/>
    </row>
    <row r="51" spans="1:22" ht="15" customHeight="1" x14ac:dyDescent="0.25">
      <c r="A51" s="37" t="str">
        <f>"Suma aktywów"</f>
        <v>Suma aktywów</v>
      </c>
      <c r="B51" s="38"/>
      <c r="C51" s="38"/>
      <c r="D51" s="38"/>
      <c r="E51" s="39"/>
      <c r="F51" s="33">
        <v>74293180.129999995</v>
      </c>
      <c r="G51" s="33">
        <v>71896020.75</v>
      </c>
      <c r="H51" s="21"/>
      <c r="I51" s="41" t="str">
        <f>"Suma pasywów"</f>
        <v>Suma pasywów</v>
      </c>
      <c r="J51" s="41"/>
      <c r="K51" s="41"/>
      <c r="L51" s="41"/>
      <c r="M51" s="41"/>
      <c r="N51" s="33">
        <v>74293180.129999995</v>
      </c>
      <c r="O51" s="33">
        <v>71896020.75</v>
      </c>
    </row>
    <row r="52" spans="1:22" ht="13.5" hidden="1" customHeight="1" x14ac:dyDescent="0.25">
      <c r="A52" s="5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0">
        <v>2022</v>
      </c>
    </row>
    <row r="53" spans="1:22" ht="13.5" hidden="1" customHeight="1" x14ac:dyDescent="0.25">
      <c r="A53" s="5" t="s">
        <v>17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0">
        <v>2022</v>
      </c>
    </row>
    <row r="54" spans="1:22" ht="21.75" hidden="1" customHeight="1" x14ac:dyDescent="0.25">
      <c r="A54" s="5" t="s">
        <v>18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0">
        <v>2022</v>
      </c>
    </row>
    <row r="55" spans="1:22" ht="13.5" hidden="1" customHeight="1" x14ac:dyDescent="0.25">
      <c r="A55" t="s">
        <v>19</v>
      </c>
      <c r="B55" s="25"/>
      <c r="C55" s="25"/>
      <c r="D55" s="25"/>
      <c r="E55" s="25"/>
      <c r="F55" s="25"/>
      <c r="G55" s="25"/>
      <c r="H55" s="25"/>
      <c r="I55" s="50" t="s">
        <v>20</v>
      </c>
      <c r="J55" s="50"/>
      <c r="K55" s="50"/>
      <c r="L55" s="50"/>
      <c r="M55" s="26"/>
      <c r="N55" s="26"/>
      <c r="O55" s="27"/>
      <c r="P55" s="30">
        <v>2022</v>
      </c>
    </row>
    <row r="56" spans="1:22" ht="15" customHeight="1" x14ac:dyDescent="0.25">
      <c r="C56" s="4"/>
      <c r="D56" s="4"/>
      <c r="E56" s="4"/>
      <c r="F56" s="4"/>
      <c r="P56" s="23"/>
    </row>
    <row r="57" spans="1:22" ht="36" customHeight="1" x14ac:dyDescent="0.25">
      <c r="A57" s="49" t="s">
        <v>21</v>
      </c>
      <c r="B57" s="49"/>
      <c r="C57" s="49"/>
      <c r="D57" s="49"/>
      <c r="E57" s="49" t="str">
        <f>P57&amp;CHAR(10)&amp;"......................................."&amp;CHAR(10)&amp;"rok, miesiąc, dzień"</f>
        <v>2023.04.03
.......................................
rok, miesiąc, dzień</v>
      </c>
      <c r="F57" s="49"/>
      <c r="G57" s="49" t="s">
        <v>22</v>
      </c>
      <c r="H57" s="49"/>
      <c r="I57" s="49"/>
      <c r="J57" s="49"/>
      <c r="K57" s="49"/>
      <c r="L57" s="49"/>
      <c r="M57" s="28"/>
      <c r="P57" s="16" t="s">
        <v>23</v>
      </c>
    </row>
    <row r="58" spans="1:22" ht="15" customHeight="1" x14ac:dyDescent="0.25"/>
    <row r="59" spans="1:22" ht="15" customHeight="1" x14ac:dyDescent="0.25"/>
    <row r="60" spans="1:22" ht="15" customHeight="1" x14ac:dyDescent="0.25"/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52"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</mergeCells>
  <conditionalFormatting sqref="O51">
    <cfRule type="expression" dxfId="24" priority="10">
      <formula>AND($O$51=0,$P$3)</formula>
    </cfRule>
  </conditionalFormatting>
  <conditionalFormatting sqref="N51">
    <cfRule type="expression" dxfId="23" priority="9">
      <formula>AND($N$51=0,$P$3)</formula>
    </cfRule>
  </conditionalFormatting>
  <conditionalFormatting sqref="N12:N50">
    <cfRule type="expression" dxfId="22" priority="12">
      <formula>AND($N12=0,$P$3)</formula>
    </cfRule>
  </conditionalFormatting>
  <conditionalFormatting sqref="O12:O50">
    <cfRule type="expression" dxfId="21" priority="11">
      <formula>AND($O12=0,$P$3)</formula>
    </cfRule>
  </conditionalFormatting>
  <conditionalFormatting sqref="F12:F50">
    <cfRule type="expression" dxfId="20" priority="34">
      <formula>AND($F12=0,$P$3)</formula>
    </cfRule>
  </conditionalFormatting>
  <conditionalFormatting sqref="G12:G50">
    <cfRule type="expression" dxfId="19" priority="36">
      <formula>AND($G12=0,$P$3)</formula>
    </cfRule>
  </conditionalFormatting>
  <conditionalFormatting sqref="G51">
    <cfRule type="expression" dxfId="18" priority="38">
      <formula>AND($G$51=0,$P$3)</formula>
    </cfRule>
  </conditionalFormatting>
  <conditionalFormatting sqref="F51">
    <cfRule type="expression" dxfId="17" priority="40">
      <formula>AND($F$51=0,$P$3)</formula>
    </cfRule>
  </conditionalFormatting>
  <conditionalFormatting sqref="I55:L55">
    <cfRule type="expression" dxfId="16" priority="7">
      <formula>AND($I55=0,$P$3)</formula>
    </cfRule>
  </conditionalFormatting>
  <conditionalFormatting sqref="A12:G50">
    <cfRule type="expression" dxfId="15" priority="5">
      <formula>$P12</formula>
    </cfRule>
  </conditionalFormatting>
  <conditionalFormatting sqref="I12:O50">
    <cfRule type="expression" dxfId="14" priority="4">
      <formula>$R12</formula>
    </cfRule>
  </conditionalFormatting>
  <conditionalFormatting sqref="M8">
    <cfRule type="expression" dxfId="13" priority="3">
      <formula>$Q8&gt;=2018</formula>
    </cfRule>
  </conditionalFormatting>
  <conditionalFormatting sqref="M7">
    <cfRule type="expression" dxfId="12" priority="1">
      <formula>$Q7&gt;=2018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  <ignoredErrors>
    <ignoredError sqref="A1:V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EFE3-BEBB-4B93-BF69-6E7C5E62C058}">
  <sheetPr>
    <pageSetUpPr fitToPage="1"/>
  </sheetPr>
  <dimension ref="A1:M77"/>
  <sheetViews>
    <sheetView showGridLines="0" workbookViewId="0">
      <selection activeCell="C4" sqref="C4:D4"/>
    </sheetView>
  </sheetViews>
  <sheetFormatPr defaultColWidth="9.140625" defaultRowHeight="15" x14ac:dyDescent="0.2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 x14ac:dyDescent="0.25"/>
    <row r="2" spans="1:13" ht="15" customHeight="1" x14ac:dyDescent="0.25">
      <c r="A2" s="48" t="s">
        <v>11</v>
      </c>
      <c r="B2" s="48"/>
      <c r="C2" s="48"/>
      <c r="D2" s="48"/>
      <c r="E2" s="48"/>
      <c r="F2" s="48"/>
      <c r="G2" s="17" t="s">
        <v>0</v>
      </c>
      <c r="H2" s="16"/>
      <c r="I2" s="16"/>
      <c r="J2" s="16"/>
      <c r="K2" s="16"/>
      <c r="L2" s="16"/>
    </row>
    <row r="3" spans="1:13" ht="15.75" customHeight="1" x14ac:dyDescent="0.25">
      <c r="A3" s="51" t="s">
        <v>1</v>
      </c>
      <c r="B3" s="46"/>
      <c r="C3" s="52"/>
      <c r="D3" s="53"/>
      <c r="E3" s="51" t="s">
        <v>3</v>
      </c>
      <c r="F3" s="47"/>
      <c r="G3" s="16" t="b">
        <v>0</v>
      </c>
    </row>
    <row r="4" spans="1:13" ht="15.75" customHeight="1" x14ac:dyDescent="0.25">
      <c r="A4" s="42" t="s">
        <v>24</v>
      </c>
      <c r="B4" s="43"/>
      <c r="C4" s="79" t="str">
        <f>IF(G4,"Rachunek zysków i strat","Zestawienie zmian w funduszu jednostki")</f>
        <v>Rachunek zysków i strat</v>
      </c>
      <c r="D4" s="56"/>
      <c r="E4" s="78"/>
      <c r="F4" s="77"/>
      <c r="G4" s="16" t="b">
        <v>1</v>
      </c>
      <c r="H4" s="16"/>
    </row>
    <row r="5" spans="1:13" ht="15" customHeight="1" x14ac:dyDescent="0.25">
      <c r="A5" s="42" t="s">
        <v>25</v>
      </c>
      <c r="B5" s="43"/>
      <c r="C5" s="55" t="str">
        <f>IF(G5,"sporządzony","sporządzone")</f>
        <v>sporządzony</v>
      </c>
      <c r="D5" s="56"/>
      <c r="E5" s="78"/>
      <c r="F5" s="77"/>
      <c r="G5" s="16" t="b">
        <v>1</v>
      </c>
    </row>
    <row r="6" spans="1:13" ht="15" customHeight="1" x14ac:dyDescent="0.25">
      <c r="A6" s="42" t="s">
        <v>26</v>
      </c>
      <c r="B6" s="43"/>
      <c r="C6" s="55" t="str">
        <f>CONCATENATE("na dzień ",G6)</f>
        <v>na dzień 31.12.2022</v>
      </c>
      <c r="D6" s="56"/>
      <c r="E6" s="78"/>
      <c r="F6" s="77"/>
      <c r="G6" s="16" t="s">
        <v>10</v>
      </c>
    </row>
    <row r="7" spans="1:13" ht="15" customHeight="1" x14ac:dyDescent="0.25">
      <c r="A7" s="3" t="s">
        <v>27</v>
      </c>
      <c r="B7" s="2"/>
      <c r="C7" s="55" t="str">
        <f>IF(G4,"Wariant porównawczy","")</f>
        <v>Wariant porównawczy</v>
      </c>
      <c r="D7" s="56"/>
      <c r="E7" s="76" t="s">
        <v>7</v>
      </c>
      <c r="F7" s="75"/>
      <c r="G7" s="74">
        <v>2022</v>
      </c>
    </row>
    <row r="8" spans="1:13" ht="15" customHeight="1" x14ac:dyDescent="0.25">
      <c r="A8" s="45" t="s">
        <v>9</v>
      </c>
      <c r="B8" s="46"/>
      <c r="C8" s="55"/>
      <c r="D8" s="56"/>
      <c r="E8" s="14" t="str">
        <f>IF(G8&gt;=2018,"","wysłać bez pisma przewodniego")</f>
        <v/>
      </c>
      <c r="F8" s="12"/>
      <c r="G8" s="74">
        <v>2022</v>
      </c>
    </row>
    <row r="9" spans="1:13" ht="15" customHeight="1" x14ac:dyDescent="0.25">
      <c r="A9" s="3" t="s">
        <v>28</v>
      </c>
      <c r="B9" s="2"/>
      <c r="C9" s="58" t="s">
        <v>11</v>
      </c>
      <c r="D9" s="59"/>
      <c r="E9" s="8" t="s">
        <v>7</v>
      </c>
      <c r="F9" s="6"/>
    </row>
    <row r="10" spans="1:13" ht="15" customHeight="1" x14ac:dyDescent="0.25"/>
    <row r="11" spans="1:13" ht="25.5" customHeight="1" x14ac:dyDescent="0.25">
      <c r="A11" s="34"/>
      <c r="B11" s="35"/>
      <c r="C11" s="35"/>
      <c r="D11" s="35"/>
      <c r="E11" s="73" t="s">
        <v>131</v>
      </c>
      <c r="F11" s="72" t="s">
        <v>130</v>
      </c>
    </row>
    <row r="12" spans="1:13" ht="15" customHeight="1" x14ac:dyDescent="0.25">
      <c r="A12" s="71" t="s">
        <v>129</v>
      </c>
      <c r="B12" s="70"/>
      <c r="C12" s="70"/>
      <c r="D12" s="69"/>
      <c r="E12" s="31">
        <v>977959.51</v>
      </c>
      <c r="F12" s="31">
        <v>1132114.26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25">
      <c r="A13" s="71" t="s">
        <v>128</v>
      </c>
      <c r="B13" s="70"/>
      <c r="C13" s="70"/>
      <c r="D13" s="69"/>
      <c r="E13" s="31">
        <v>834146.32</v>
      </c>
      <c r="F13" s="31">
        <v>997148.85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25">
      <c r="A14" s="71" t="s">
        <v>127</v>
      </c>
      <c r="B14" s="70"/>
      <c r="C14" s="70"/>
      <c r="D14" s="69"/>
      <c r="E14" s="31">
        <v>0</v>
      </c>
      <c r="F14" s="31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25">
      <c r="A15" s="71" t="s">
        <v>126</v>
      </c>
      <c r="B15" s="70"/>
      <c r="C15" s="70"/>
      <c r="D15" s="69"/>
      <c r="E15" s="31">
        <v>0</v>
      </c>
      <c r="F15" s="31">
        <v>0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25">
      <c r="A16" s="71" t="s">
        <v>125</v>
      </c>
      <c r="B16" s="70"/>
      <c r="C16" s="70"/>
      <c r="D16" s="69"/>
      <c r="E16" s="31">
        <v>0</v>
      </c>
      <c r="F16" s="31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25">
      <c r="A17" s="71" t="s">
        <v>124</v>
      </c>
      <c r="B17" s="70"/>
      <c r="C17" s="70"/>
      <c r="D17" s="69"/>
      <c r="E17" s="31">
        <v>0</v>
      </c>
      <c r="F17" s="31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25">
      <c r="A18" s="71" t="s">
        <v>123</v>
      </c>
      <c r="B18" s="70"/>
      <c r="C18" s="70"/>
      <c r="D18" s="69"/>
      <c r="E18" s="31">
        <v>143813.19</v>
      </c>
      <c r="F18" s="31">
        <v>134965.41</v>
      </c>
      <c r="G18" s="16" t="b">
        <v>0</v>
      </c>
      <c r="H18" s="16"/>
      <c r="I18" s="16"/>
      <c r="J18" s="16"/>
      <c r="K18" s="16"/>
      <c r="L18" s="16"/>
      <c r="M18" s="16"/>
    </row>
    <row r="19" spans="1:13" ht="15" customHeight="1" x14ac:dyDescent="0.25">
      <c r="A19" s="71" t="s">
        <v>122</v>
      </c>
      <c r="B19" s="70"/>
      <c r="C19" s="70"/>
      <c r="D19" s="69"/>
      <c r="E19" s="31">
        <v>56360708.600000001</v>
      </c>
      <c r="F19" s="31">
        <v>61897514.539999999</v>
      </c>
      <c r="G19" s="16" t="b">
        <v>1</v>
      </c>
      <c r="H19" s="16"/>
      <c r="I19" s="16"/>
      <c r="J19" s="16"/>
      <c r="K19" s="16"/>
      <c r="L19" s="16"/>
      <c r="M19" s="16"/>
    </row>
    <row r="20" spans="1:13" ht="15" customHeight="1" x14ac:dyDescent="0.25">
      <c r="A20" s="71" t="s">
        <v>121</v>
      </c>
      <c r="B20" s="70"/>
      <c r="C20" s="70"/>
      <c r="D20" s="69"/>
      <c r="E20" s="31">
        <v>2852222.62</v>
      </c>
      <c r="F20" s="31">
        <v>2777314.96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25">
      <c r="A21" s="71" t="s">
        <v>120</v>
      </c>
      <c r="B21" s="70"/>
      <c r="C21" s="70"/>
      <c r="D21" s="69"/>
      <c r="E21" s="31">
        <v>4867910.82</v>
      </c>
      <c r="F21" s="31">
        <v>4982635.87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25">
      <c r="A22" s="71" t="s">
        <v>119</v>
      </c>
      <c r="B22" s="70"/>
      <c r="C22" s="70"/>
      <c r="D22" s="69"/>
      <c r="E22" s="31">
        <v>1931109.73</v>
      </c>
      <c r="F22" s="31">
        <v>2540082.7400000002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25">
      <c r="A23" s="71" t="s">
        <v>118</v>
      </c>
      <c r="B23" s="70"/>
      <c r="C23" s="70"/>
      <c r="D23" s="69"/>
      <c r="E23" s="31">
        <v>176675.95</v>
      </c>
      <c r="F23" s="31">
        <v>325734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25">
      <c r="A24" s="71" t="s">
        <v>117</v>
      </c>
      <c r="B24" s="70"/>
      <c r="C24" s="70"/>
      <c r="D24" s="69"/>
      <c r="E24" s="31">
        <v>37578126.719999999</v>
      </c>
      <c r="F24" s="31">
        <v>41006491.920000002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25">
      <c r="A25" s="71" t="s">
        <v>116</v>
      </c>
      <c r="B25" s="70"/>
      <c r="C25" s="70"/>
      <c r="D25" s="69"/>
      <c r="E25" s="31">
        <v>8774372.2300000004</v>
      </c>
      <c r="F25" s="31">
        <v>9680529.0700000003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25">
      <c r="A26" s="71" t="s">
        <v>115</v>
      </c>
      <c r="B26" s="70"/>
      <c r="C26" s="70"/>
      <c r="D26" s="69"/>
      <c r="E26" s="31">
        <v>180290.53</v>
      </c>
      <c r="F26" s="31">
        <v>584725.98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25">
      <c r="A27" s="71" t="s">
        <v>114</v>
      </c>
      <c r="B27" s="70"/>
      <c r="C27" s="70"/>
      <c r="D27" s="69"/>
      <c r="E27" s="31">
        <v>0</v>
      </c>
      <c r="F27" s="31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25">
      <c r="A28" s="71" t="s">
        <v>113</v>
      </c>
      <c r="B28" s="70"/>
      <c r="C28" s="70"/>
      <c r="D28" s="69"/>
      <c r="E28" s="31">
        <v>0</v>
      </c>
      <c r="F28" s="31">
        <v>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25">
      <c r="A29" s="71" t="s">
        <v>112</v>
      </c>
      <c r="B29" s="70"/>
      <c r="C29" s="70"/>
      <c r="D29" s="69"/>
      <c r="E29" s="31">
        <v>0</v>
      </c>
      <c r="F29" s="31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15" customHeight="1" x14ac:dyDescent="0.25">
      <c r="A30" s="71" t="s">
        <v>111</v>
      </c>
      <c r="B30" s="70"/>
      <c r="C30" s="70"/>
      <c r="D30" s="69"/>
      <c r="E30" s="31">
        <v>-55382749.090000004</v>
      </c>
      <c r="F30" s="31">
        <v>-60765400.280000001</v>
      </c>
      <c r="G30" s="16" t="b">
        <v>1</v>
      </c>
      <c r="H30" s="16"/>
      <c r="I30" s="16"/>
      <c r="J30" s="16"/>
      <c r="K30" s="16"/>
      <c r="L30" s="16"/>
      <c r="M30" s="16"/>
    </row>
    <row r="31" spans="1:13" ht="15" customHeight="1" x14ac:dyDescent="0.25">
      <c r="A31" s="71" t="s">
        <v>110</v>
      </c>
      <c r="B31" s="70"/>
      <c r="C31" s="70"/>
      <c r="D31" s="69"/>
      <c r="E31" s="31">
        <v>606933.29</v>
      </c>
      <c r="F31" s="31">
        <v>1202739.6299999999</v>
      </c>
      <c r="G31" s="16" t="b">
        <v>1</v>
      </c>
      <c r="H31" s="16"/>
      <c r="I31" s="16"/>
      <c r="J31" s="16"/>
      <c r="K31" s="16"/>
      <c r="L31" s="16"/>
      <c r="M31" s="16"/>
    </row>
    <row r="32" spans="1:13" ht="15" customHeight="1" x14ac:dyDescent="0.25">
      <c r="A32" s="71" t="s">
        <v>109</v>
      </c>
      <c r="B32" s="70"/>
      <c r="C32" s="70"/>
      <c r="D32" s="69"/>
      <c r="E32" s="31">
        <v>0</v>
      </c>
      <c r="F32" s="31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25">
      <c r="A33" s="71" t="s">
        <v>108</v>
      </c>
      <c r="B33" s="70"/>
      <c r="C33" s="70"/>
      <c r="D33" s="69"/>
      <c r="E33" s="31">
        <v>0</v>
      </c>
      <c r="F33" s="31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25">
      <c r="A34" s="71" t="s">
        <v>107</v>
      </c>
      <c r="B34" s="70"/>
      <c r="C34" s="70"/>
      <c r="D34" s="69"/>
      <c r="E34" s="31">
        <v>606933.29</v>
      </c>
      <c r="F34" s="31">
        <v>1202739.6299999999</v>
      </c>
      <c r="G34" s="16" t="b">
        <v>0</v>
      </c>
      <c r="H34" s="16"/>
      <c r="I34" s="16"/>
      <c r="J34" s="16"/>
      <c r="K34" s="16"/>
      <c r="L34" s="16"/>
      <c r="M34" s="16"/>
    </row>
    <row r="35" spans="1:13" ht="15" customHeight="1" x14ac:dyDescent="0.25">
      <c r="A35" s="71" t="s">
        <v>106</v>
      </c>
      <c r="B35" s="70"/>
      <c r="C35" s="70"/>
      <c r="D35" s="69"/>
      <c r="E35" s="31">
        <v>134244.85</v>
      </c>
      <c r="F35" s="31">
        <v>2600.1</v>
      </c>
      <c r="G35" s="16" t="b">
        <v>1</v>
      </c>
      <c r="H35" s="16"/>
      <c r="I35" s="16"/>
      <c r="J35" s="16"/>
      <c r="K35" s="16"/>
      <c r="L35" s="16"/>
      <c r="M35" s="16"/>
    </row>
    <row r="36" spans="1:13" ht="24" customHeight="1" x14ac:dyDescent="0.25">
      <c r="A36" s="71" t="s">
        <v>105</v>
      </c>
      <c r="B36" s="70"/>
      <c r="C36" s="70"/>
      <c r="D36" s="69"/>
      <c r="E36" s="31">
        <v>14996.46</v>
      </c>
      <c r="F36" s="31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25">
      <c r="A37" s="71" t="s">
        <v>104</v>
      </c>
      <c r="B37" s="70"/>
      <c r="C37" s="70"/>
      <c r="D37" s="69"/>
      <c r="E37" s="31">
        <v>119248.39</v>
      </c>
      <c r="F37" s="31">
        <v>2600.1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25">
      <c r="A38" s="71" t="s">
        <v>103</v>
      </c>
      <c r="B38" s="70"/>
      <c r="C38" s="70"/>
      <c r="D38" s="69"/>
      <c r="E38" s="31">
        <v>-54910060.649999999</v>
      </c>
      <c r="F38" s="31">
        <v>-59565260.75</v>
      </c>
      <c r="G38" s="16" t="b">
        <v>1</v>
      </c>
      <c r="H38" s="16"/>
      <c r="I38" s="16"/>
      <c r="J38" s="16"/>
      <c r="K38" s="16"/>
      <c r="L38" s="16"/>
      <c r="M38" s="16"/>
    </row>
    <row r="39" spans="1:13" ht="15" customHeight="1" x14ac:dyDescent="0.25">
      <c r="A39" s="71" t="s">
        <v>102</v>
      </c>
      <c r="B39" s="70"/>
      <c r="C39" s="70"/>
      <c r="D39" s="69"/>
      <c r="E39" s="31">
        <v>550.91</v>
      </c>
      <c r="F39" s="31">
        <v>2519.3200000000002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25">
      <c r="A40" s="71" t="s">
        <v>101</v>
      </c>
      <c r="B40" s="70"/>
      <c r="C40" s="70"/>
      <c r="D40" s="69"/>
      <c r="E40" s="31">
        <v>0</v>
      </c>
      <c r="F40" s="31">
        <v>0</v>
      </c>
      <c r="G40" s="16" t="b">
        <v>0</v>
      </c>
      <c r="H40" s="16"/>
      <c r="I40" s="16"/>
      <c r="J40" s="16"/>
      <c r="K40" s="16"/>
      <c r="L40" s="16"/>
      <c r="M40" s="16"/>
    </row>
    <row r="41" spans="1:13" ht="15" customHeight="1" x14ac:dyDescent="0.25">
      <c r="A41" s="71" t="s">
        <v>100</v>
      </c>
      <c r="B41" s="70"/>
      <c r="C41" s="70"/>
      <c r="D41" s="69"/>
      <c r="E41" s="31">
        <v>500.71</v>
      </c>
      <c r="F41" s="31">
        <v>210.45</v>
      </c>
      <c r="G41" s="16" t="b">
        <v>0</v>
      </c>
      <c r="H41" s="16"/>
      <c r="I41" s="16"/>
      <c r="J41" s="16"/>
      <c r="K41" s="16"/>
      <c r="L41" s="16"/>
      <c r="M41" s="16"/>
    </row>
    <row r="42" spans="1:13" ht="15" customHeight="1" x14ac:dyDescent="0.25">
      <c r="A42" s="71" t="s">
        <v>99</v>
      </c>
      <c r="B42" s="70"/>
      <c r="C42" s="70"/>
      <c r="D42" s="69"/>
      <c r="E42" s="31">
        <v>50.2</v>
      </c>
      <c r="F42" s="31">
        <v>2308.87</v>
      </c>
      <c r="G42" s="16" t="b">
        <v>0</v>
      </c>
      <c r="H42" s="16"/>
      <c r="I42" s="16"/>
      <c r="J42" s="16"/>
      <c r="K42" s="16"/>
      <c r="L42" s="16"/>
      <c r="M42" s="16"/>
    </row>
    <row r="43" spans="1:13" ht="15" customHeight="1" x14ac:dyDescent="0.25">
      <c r="A43" s="71" t="s">
        <v>98</v>
      </c>
      <c r="B43" s="70"/>
      <c r="C43" s="70"/>
      <c r="D43" s="69"/>
      <c r="E43" s="31">
        <v>533.33000000000004</v>
      </c>
      <c r="F43" s="31">
        <v>210.45</v>
      </c>
      <c r="G43" s="16" t="b">
        <v>1</v>
      </c>
      <c r="H43" s="16"/>
      <c r="I43" s="16"/>
      <c r="J43" s="16"/>
      <c r="K43" s="16"/>
      <c r="L43" s="16"/>
      <c r="M43" s="16"/>
    </row>
    <row r="44" spans="1:13" ht="15" customHeight="1" x14ac:dyDescent="0.25">
      <c r="A44" s="71" t="s">
        <v>97</v>
      </c>
      <c r="B44" s="70"/>
      <c r="C44" s="70"/>
      <c r="D44" s="69"/>
      <c r="E44" s="31">
        <v>0</v>
      </c>
      <c r="F44" s="31">
        <v>0</v>
      </c>
      <c r="G44" s="16" t="b">
        <v>0</v>
      </c>
      <c r="H44" s="16"/>
      <c r="I44" s="16"/>
      <c r="J44" s="16"/>
      <c r="K44" s="16"/>
      <c r="L44" s="16"/>
      <c r="M44" s="16"/>
    </row>
    <row r="45" spans="1:13" ht="15" customHeight="1" x14ac:dyDescent="0.25">
      <c r="A45" s="71" t="s">
        <v>96</v>
      </c>
      <c r="B45" s="70"/>
      <c r="C45" s="70"/>
      <c r="D45" s="69"/>
      <c r="E45" s="31">
        <v>533.33000000000004</v>
      </c>
      <c r="F45" s="31">
        <v>210.45</v>
      </c>
      <c r="G45" s="16" t="b">
        <v>0</v>
      </c>
      <c r="H45" s="16"/>
      <c r="I45" s="16"/>
      <c r="J45" s="16"/>
      <c r="K45" s="16"/>
      <c r="L45" s="16"/>
      <c r="M45" s="16"/>
    </row>
    <row r="46" spans="1:13" ht="15" customHeight="1" x14ac:dyDescent="0.25">
      <c r="A46" s="71" t="s">
        <v>95</v>
      </c>
      <c r="B46" s="70"/>
      <c r="C46" s="70"/>
      <c r="D46" s="69"/>
      <c r="E46" s="31">
        <v>-54910043.07</v>
      </c>
      <c r="F46" s="31">
        <v>-59562951.880000003</v>
      </c>
      <c r="G46" s="16" t="b">
        <v>1</v>
      </c>
      <c r="H46" s="16"/>
      <c r="I46" s="16"/>
      <c r="J46" s="16"/>
      <c r="K46" s="16"/>
      <c r="L46" s="16"/>
      <c r="M46" s="16"/>
    </row>
    <row r="47" spans="1:13" ht="15" customHeight="1" x14ac:dyDescent="0.25">
      <c r="A47" s="71" t="s">
        <v>94</v>
      </c>
      <c r="B47" s="70"/>
      <c r="C47" s="70"/>
      <c r="D47" s="69"/>
      <c r="E47" s="31">
        <v>0</v>
      </c>
      <c r="F47" s="31">
        <v>0</v>
      </c>
      <c r="G47" s="16" t="b">
        <v>1</v>
      </c>
      <c r="H47" s="16"/>
      <c r="I47" s="16"/>
      <c r="J47" s="16"/>
      <c r="K47" s="16"/>
      <c r="L47" s="16"/>
      <c r="M47" s="16"/>
    </row>
    <row r="48" spans="1:13" ht="15" customHeight="1" x14ac:dyDescent="0.25">
      <c r="A48" s="71" t="s">
        <v>93</v>
      </c>
      <c r="B48" s="70"/>
      <c r="C48" s="70"/>
      <c r="D48" s="69"/>
      <c r="E48" s="31">
        <v>513.23</v>
      </c>
      <c r="F48" s="31">
        <v>332.63</v>
      </c>
      <c r="G48" s="16" t="b">
        <v>1</v>
      </c>
      <c r="H48" s="16"/>
      <c r="I48" s="16"/>
      <c r="J48" s="16"/>
      <c r="K48" s="16"/>
      <c r="L48" s="16"/>
      <c r="M48" s="16"/>
    </row>
    <row r="49" spans="1:13" ht="15" customHeight="1" x14ac:dyDescent="0.25">
      <c r="A49" s="71" t="s">
        <v>92</v>
      </c>
      <c r="B49" s="70"/>
      <c r="C49" s="70"/>
      <c r="D49" s="69"/>
      <c r="E49" s="31">
        <v>-54910556.299999997</v>
      </c>
      <c r="F49" s="31">
        <v>-59563284.509999998</v>
      </c>
      <c r="G49" s="16" t="b">
        <v>1</v>
      </c>
      <c r="H49" s="16"/>
      <c r="I49" s="16"/>
      <c r="J49" s="16"/>
      <c r="K49" s="16"/>
      <c r="L49" s="16"/>
      <c r="M49" s="16"/>
    </row>
    <row r="50" spans="1:13" ht="15" customHeight="1" x14ac:dyDescent="0.25">
      <c r="A50" s="68"/>
      <c r="B50" s="68"/>
      <c r="C50" s="68"/>
      <c r="D50" s="68"/>
      <c r="E50" s="67"/>
      <c r="F50" s="66"/>
      <c r="G50" s="16"/>
      <c r="H50" s="16"/>
      <c r="I50" s="16"/>
      <c r="J50" s="16"/>
      <c r="K50" s="16"/>
      <c r="L50" s="16"/>
      <c r="M50" s="16"/>
    </row>
    <row r="51" spans="1:13" ht="13.5" hidden="1" customHeight="1" x14ac:dyDescent="0.25">
      <c r="A51" s="5" t="s">
        <v>91</v>
      </c>
      <c r="B51" s="5"/>
      <c r="C51" s="5"/>
      <c r="D51" s="5"/>
      <c r="E51" s="27"/>
      <c r="F51" s="27"/>
      <c r="G51" s="30">
        <v>2022</v>
      </c>
    </row>
    <row r="52" spans="1:13" ht="15" customHeight="1" x14ac:dyDescent="0.25">
      <c r="A52" s="5"/>
      <c r="B52" s="5"/>
      <c r="C52" s="5"/>
      <c r="D52" s="5"/>
      <c r="E52" s="29"/>
      <c r="F52" s="65">
        <v>0</v>
      </c>
      <c r="G52" s="16" t="b">
        <v>0</v>
      </c>
    </row>
    <row r="53" spans="1:13" ht="15" customHeight="1" x14ac:dyDescent="0.25">
      <c r="A53" s="25"/>
      <c r="B53" s="25"/>
      <c r="C53" s="25"/>
      <c r="D53" s="25"/>
      <c r="E53" s="29"/>
      <c r="F53" s="29"/>
      <c r="G53" s="16"/>
    </row>
    <row r="54" spans="1:13" ht="36" customHeight="1" x14ac:dyDescent="0.25">
      <c r="A54" s="64" t="s">
        <v>21</v>
      </c>
      <c r="B54" s="64"/>
      <c r="C54" s="64" t="str">
        <f>G54&amp;CHAR(10)&amp;"......................................."&amp;CHAR(10)&amp;"rok, miesiąc, dzień"</f>
        <v>2023.04.03
.......................................
rok, miesiąc, dzień</v>
      </c>
      <c r="D54" s="64"/>
      <c r="E54" s="64" t="s">
        <v>22</v>
      </c>
      <c r="F54" s="63"/>
      <c r="G54" s="16" t="s">
        <v>23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  <row r="71" customFormat="1" ht="15" customHeight="1" x14ac:dyDescent="0.25"/>
    <row r="72" customFormat="1" ht="15" customHeight="1" x14ac:dyDescent="0.25"/>
    <row r="73" customFormat="1" ht="15" customHeight="1" x14ac:dyDescent="0.25"/>
    <row r="74" customFormat="1" ht="15" customHeight="1" x14ac:dyDescent="0.25"/>
    <row r="75" customFormat="1" ht="15" customHeight="1" x14ac:dyDescent="0.25"/>
    <row r="76" customFormat="1" ht="15" customHeight="1" x14ac:dyDescent="0.25"/>
    <row r="77" customFormat="1" ht="15" customHeight="1" x14ac:dyDescent="0.25"/>
  </sheetData>
  <mergeCells count="63">
    <mergeCell ref="A12:D12"/>
    <mergeCell ref="A54:B54"/>
    <mergeCell ref="A51:D51"/>
    <mergeCell ref="C9:D9"/>
    <mergeCell ref="A52:D52"/>
    <mergeCell ref="A13:D13"/>
    <mergeCell ref="A14:D14"/>
    <mergeCell ref="E4:F6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C5:D5"/>
    <mergeCell ref="C6:D6"/>
    <mergeCell ref="C7:D7"/>
    <mergeCell ref="C8:D8"/>
    <mergeCell ref="A3:B3"/>
    <mergeCell ref="A4:B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</mergeCells>
  <conditionalFormatting sqref="A12:F49">
    <cfRule type="expression" dxfId="11" priority="6">
      <formula>$G12</formula>
    </cfRule>
  </conditionalFormatting>
  <conditionalFormatting sqref="E12:E49">
    <cfRule type="expression" dxfId="10" priority="5">
      <formula>AND($G$3,$E12=0)</formula>
    </cfRule>
  </conditionalFormatting>
  <conditionalFormatting sqref="F12:F49">
    <cfRule type="expression" dxfId="9" priority="4">
      <formula>AND($G$3,$F12=0)</formula>
    </cfRule>
  </conditionalFormatting>
  <conditionalFormatting sqref="F52">
    <cfRule type="expression" dxfId="8" priority="3">
      <formula>OR($G52=FALSE,AND($G$3,$F52=0))</formula>
    </cfRule>
  </conditionalFormatting>
  <conditionalFormatting sqref="E7">
    <cfRule type="expression" dxfId="7" priority="1">
      <formula>$G7&lt;2018</formula>
    </cfRule>
  </conditionalFormatting>
  <conditionalFormatting sqref="F7">
    <cfRule type="expression" dxfId="6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0B8E8-CCCF-4C8B-BF7D-089F8D77DFC9}">
  <sheetPr>
    <pageSetUpPr fitToPage="1"/>
  </sheetPr>
  <dimension ref="A1:M67"/>
  <sheetViews>
    <sheetView showGridLines="0" workbookViewId="0">
      <selection activeCell="C4" sqref="C4:D4"/>
    </sheetView>
  </sheetViews>
  <sheetFormatPr defaultColWidth="9.140625" defaultRowHeight="15" x14ac:dyDescent="0.2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 x14ac:dyDescent="0.25"/>
    <row r="2" spans="1:13" ht="15" customHeight="1" x14ac:dyDescent="0.25">
      <c r="A2" s="48" t="s">
        <v>11</v>
      </c>
      <c r="B2" s="48"/>
      <c r="C2" s="48"/>
      <c r="D2" s="48"/>
      <c r="E2" s="48"/>
      <c r="F2" s="48"/>
      <c r="G2" s="17" t="s">
        <v>0</v>
      </c>
      <c r="H2" s="16"/>
      <c r="I2" s="16"/>
      <c r="J2" s="16"/>
      <c r="K2" s="16"/>
      <c r="L2" s="16"/>
    </row>
    <row r="3" spans="1:13" ht="15.75" customHeight="1" x14ac:dyDescent="0.25">
      <c r="A3" s="51" t="s">
        <v>1</v>
      </c>
      <c r="B3" s="46"/>
      <c r="C3" s="52"/>
      <c r="D3" s="53"/>
      <c r="E3" s="51" t="s">
        <v>3</v>
      </c>
      <c r="F3" s="47"/>
      <c r="G3" s="16" t="b">
        <v>0</v>
      </c>
    </row>
    <row r="4" spans="1:13" ht="31.5" customHeight="1" x14ac:dyDescent="0.25">
      <c r="A4" s="42" t="s">
        <v>24</v>
      </c>
      <c r="B4" s="43"/>
      <c r="C4" s="79" t="str">
        <f>IF(G4,"Rachunek zysków i strat","Zestawienie zmian w funduszu jednostki")</f>
        <v>Zestawienie zmian w funduszu jednostki</v>
      </c>
      <c r="D4" s="56"/>
      <c r="E4" s="78"/>
      <c r="F4" s="77"/>
      <c r="G4" s="16" t="b">
        <v>0</v>
      </c>
      <c r="H4" s="16"/>
    </row>
    <row r="5" spans="1:13" ht="15" customHeight="1" x14ac:dyDescent="0.25">
      <c r="A5" s="42" t="s">
        <v>25</v>
      </c>
      <c r="B5" s="43"/>
      <c r="C5" s="55" t="str">
        <f>IF(G5,"sporządzony","sporządzone")</f>
        <v>sporządzone</v>
      </c>
      <c r="D5" s="56"/>
      <c r="E5" s="78"/>
      <c r="F5" s="77"/>
      <c r="G5" s="16" t="b">
        <v>0</v>
      </c>
    </row>
    <row r="6" spans="1:13" ht="15" customHeight="1" x14ac:dyDescent="0.25">
      <c r="A6" s="42" t="s">
        <v>26</v>
      </c>
      <c r="B6" s="43"/>
      <c r="C6" s="55" t="str">
        <f>CONCATENATE("na dzień ",G6)</f>
        <v>na dzień 31.12.2022</v>
      </c>
      <c r="D6" s="56"/>
      <c r="E6" s="78"/>
      <c r="F6" s="77"/>
      <c r="G6" s="16" t="s">
        <v>10</v>
      </c>
    </row>
    <row r="7" spans="1:13" ht="15" customHeight="1" x14ac:dyDescent="0.25">
      <c r="A7" s="3" t="s">
        <v>27</v>
      </c>
      <c r="B7" s="2"/>
      <c r="C7" s="55" t="str">
        <f>IF(G4,"Wariant porównawczy","")</f>
        <v/>
      </c>
      <c r="D7" s="56"/>
      <c r="E7" s="76" t="s">
        <v>7</v>
      </c>
      <c r="F7" s="75"/>
      <c r="G7" s="74">
        <v>2022</v>
      </c>
    </row>
    <row r="8" spans="1:13" ht="15" customHeight="1" x14ac:dyDescent="0.25">
      <c r="A8" s="45" t="s">
        <v>9</v>
      </c>
      <c r="B8" s="46"/>
      <c r="C8" s="55"/>
      <c r="D8" s="56"/>
      <c r="E8" s="14" t="str">
        <f>IF(G8&gt;=2018,"","wysłać bez pisma przewodniego")</f>
        <v/>
      </c>
      <c r="F8" s="12"/>
      <c r="G8" s="74">
        <v>2022</v>
      </c>
    </row>
    <row r="9" spans="1:13" ht="15" customHeight="1" x14ac:dyDescent="0.25">
      <c r="A9" s="3" t="s">
        <v>28</v>
      </c>
      <c r="B9" s="2"/>
      <c r="C9" s="58" t="s">
        <v>11</v>
      </c>
      <c r="D9" s="59"/>
      <c r="E9" s="8" t="s">
        <v>7</v>
      </c>
      <c r="F9" s="6"/>
    </row>
    <row r="10" spans="1:13" ht="15" customHeight="1" x14ac:dyDescent="0.25"/>
    <row r="11" spans="1:13" ht="25.5" customHeight="1" x14ac:dyDescent="0.25">
      <c r="A11" s="34"/>
      <c r="B11" s="35"/>
      <c r="C11" s="35"/>
      <c r="D11" s="35"/>
      <c r="E11" s="73" t="s">
        <v>131</v>
      </c>
      <c r="F11" s="72" t="s">
        <v>130</v>
      </c>
    </row>
    <row r="12" spans="1:13" ht="15" customHeight="1" x14ac:dyDescent="0.25">
      <c r="A12" s="71" t="s">
        <v>157</v>
      </c>
      <c r="B12" s="70"/>
      <c r="C12" s="70"/>
      <c r="D12" s="69"/>
      <c r="E12" s="31">
        <v>114448172.84999999</v>
      </c>
      <c r="F12" s="31">
        <v>123205207.78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25">
      <c r="A13" s="71" t="s">
        <v>156</v>
      </c>
      <c r="B13" s="70"/>
      <c r="C13" s="70"/>
      <c r="D13" s="69"/>
      <c r="E13" s="31">
        <v>61326395.939999998</v>
      </c>
      <c r="F13" s="31">
        <v>57358016.840000004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25">
      <c r="A14" s="71" t="s">
        <v>155</v>
      </c>
      <c r="B14" s="70"/>
      <c r="C14" s="70"/>
      <c r="D14" s="69"/>
      <c r="E14" s="31">
        <v>0</v>
      </c>
      <c r="F14" s="31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25">
      <c r="A15" s="71" t="s">
        <v>154</v>
      </c>
      <c r="B15" s="70"/>
      <c r="C15" s="70"/>
      <c r="D15" s="69"/>
      <c r="E15" s="31">
        <v>51772295.409999996</v>
      </c>
      <c r="F15" s="31">
        <v>57200358.299999997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25">
      <c r="A16" s="71" t="s">
        <v>153</v>
      </c>
      <c r="B16" s="70"/>
      <c r="C16" s="70"/>
      <c r="D16" s="69"/>
      <c r="E16" s="31">
        <v>0</v>
      </c>
      <c r="F16" s="31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25">
      <c r="A17" s="71" t="s">
        <v>152</v>
      </c>
      <c r="B17" s="70"/>
      <c r="C17" s="70"/>
      <c r="D17" s="69"/>
      <c r="E17" s="31">
        <v>23000</v>
      </c>
      <c r="F17" s="31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25">
      <c r="A18" s="71" t="s">
        <v>151</v>
      </c>
      <c r="B18" s="70"/>
      <c r="C18" s="70"/>
      <c r="D18" s="69"/>
      <c r="E18" s="31">
        <v>0</v>
      </c>
      <c r="F18" s="31">
        <v>0</v>
      </c>
      <c r="G18" s="16" t="b">
        <v>0</v>
      </c>
      <c r="H18" s="16"/>
      <c r="I18" s="16"/>
      <c r="J18" s="16"/>
      <c r="K18" s="16"/>
      <c r="L18" s="16"/>
      <c r="M18" s="16"/>
    </row>
    <row r="19" spans="1:13" ht="24" customHeight="1" x14ac:dyDescent="0.25">
      <c r="A19" s="71" t="s">
        <v>150</v>
      </c>
      <c r="B19" s="70"/>
      <c r="C19" s="70"/>
      <c r="D19" s="69"/>
      <c r="E19" s="31">
        <v>9516049.1400000006</v>
      </c>
      <c r="F19" s="31">
        <v>123016.82</v>
      </c>
      <c r="G19" s="16" t="b">
        <v>0</v>
      </c>
      <c r="H19" s="16"/>
      <c r="I19" s="16"/>
      <c r="J19" s="16"/>
      <c r="K19" s="16"/>
      <c r="L19" s="16"/>
      <c r="M19" s="16"/>
    </row>
    <row r="20" spans="1:13" ht="15" customHeight="1" x14ac:dyDescent="0.25">
      <c r="A20" s="71" t="s">
        <v>149</v>
      </c>
      <c r="B20" s="70"/>
      <c r="C20" s="70"/>
      <c r="D20" s="69"/>
      <c r="E20" s="31">
        <v>0</v>
      </c>
      <c r="F20" s="31">
        <v>0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25">
      <c r="A21" s="71" t="s">
        <v>148</v>
      </c>
      <c r="B21" s="70"/>
      <c r="C21" s="70"/>
      <c r="D21" s="69"/>
      <c r="E21" s="31">
        <v>0</v>
      </c>
      <c r="F21" s="31">
        <v>34641.72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25">
      <c r="A22" s="71" t="s">
        <v>147</v>
      </c>
      <c r="B22" s="70"/>
      <c r="C22" s="70"/>
      <c r="D22" s="69"/>
      <c r="E22" s="31">
        <v>0</v>
      </c>
      <c r="F22" s="31">
        <v>0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25">
      <c r="A23" s="71" t="s">
        <v>146</v>
      </c>
      <c r="B23" s="70"/>
      <c r="C23" s="70"/>
      <c r="D23" s="69"/>
      <c r="E23" s="31">
        <v>15051.39</v>
      </c>
      <c r="F23" s="31">
        <v>0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25">
      <c r="A24" s="71" t="s">
        <v>145</v>
      </c>
      <c r="B24" s="70"/>
      <c r="C24" s="70"/>
      <c r="D24" s="69"/>
      <c r="E24" s="31">
        <v>52569361.009999998</v>
      </c>
      <c r="F24" s="31">
        <v>55045521.710000001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25">
      <c r="A25" s="71" t="s">
        <v>144</v>
      </c>
      <c r="B25" s="70"/>
      <c r="C25" s="70"/>
      <c r="D25" s="69"/>
      <c r="E25" s="31">
        <v>51792306.049999997</v>
      </c>
      <c r="F25" s="31">
        <v>54910556.299999997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25">
      <c r="A26" s="71" t="s">
        <v>143</v>
      </c>
      <c r="B26" s="70"/>
      <c r="C26" s="70"/>
      <c r="D26" s="69"/>
      <c r="E26" s="31">
        <v>143813.19</v>
      </c>
      <c r="F26" s="31">
        <v>134965.41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25">
      <c r="A27" s="71" t="s">
        <v>142</v>
      </c>
      <c r="B27" s="70"/>
      <c r="C27" s="70"/>
      <c r="D27" s="69"/>
      <c r="E27" s="31">
        <v>0</v>
      </c>
      <c r="F27" s="31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25">
      <c r="A28" s="71" t="s">
        <v>141</v>
      </c>
      <c r="B28" s="70"/>
      <c r="C28" s="70"/>
      <c r="D28" s="69"/>
      <c r="E28" s="31">
        <v>23000</v>
      </c>
      <c r="F28" s="31">
        <v>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25">
      <c r="A29" s="71" t="s">
        <v>140</v>
      </c>
      <c r="B29" s="70"/>
      <c r="C29" s="70"/>
      <c r="D29" s="69"/>
      <c r="E29" s="31">
        <v>0</v>
      </c>
      <c r="F29" s="31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24" customHeight="1" x14ac:dyDescent="0.25">
      <c r="A30" s="71" t="s">
        <v>139</v>
      </c>
      <c r="B30" s="70"/>
      <c r="C30" s="70"/>
      <c r="D30" s="69"/>
      <c r="E30" s="31">
        <v>0</v>
      </c>
      <c r="F30" s="31">
        <v>0</v>
      </c>
      <c r="G30" s="16" t="b">
        <v>0</v>
      </c>
      <c r="H30" s="16"/>
      <c r="I30" s="16"/>
      <c r="J30" s="16"/>
      <c r="K30" s="16"/>
      <c r="L30" s="16"/>
      <c r="M30" s="16"/>
    </row>
    <row r="31" spans="1:13" ht="15" customHeight="1" x14ac:dyDescent="0.25">
      <c r="A31" s="71" t="s">
        <v>138</v>
      </c>
      <c r="B31" s="70"/>
      <c r="C31" s="70"/>
      <c r="D31" s="69"/>
      <c r="E31" s="31">
        <v>0</v>
      </c>
      <c r="F31" s="31">
        <v>0</v>
      </c>
      <c r="G31" s="16" t="b">
        <v>0</v>
      </c>
      <c r="H31" s="16"/>
      <c r="I31" s="16"/>
      <c r="J31" s="16"/>
      <c r="K31" s="16"/>
      <c r="L31" s="16"/>
      <c r="M31" s="16"/>
    </row>
    <row r="32" spans="1:13" ht="15" customHeight="1" x14ac:dyDescent="0.25">
      <c r="A32" s="71" t="s">
        <v>137</v>
      </c>
      <c r="B32" s="70"/>
      <c r="C32" s="70"/>
      <c r="D32" s="69"/>
      <c r="E32" s="31">
        <v>0</v>
      </c>
      <c r="F32" s="31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25">
      <c r="A33" s="71" t="s">
        <v>136</v>
      </c>
      <c r="B33" s="70"/>
      <c r="C33" s="70"/>
      <c r="D33" s="69"/>
      <c r="E33" s="31">
        <v>610241.77</v>
      </c>
      <c r="F33" s="31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25">
      <c r="A34" s="71" t="s">
        <v>135</v>
      </c>
      <c r="B34" s="70"/>
      <c r="C34" s="70"/>
      <c r="D34" s="69"/>
      <c r="E34" s="31">
        <v>123205207.78</v>
      </c>
      <c r="F34" s="31">
        <v>125517702.91</v>
      </c>
      <c r="G34" s="16" t="b">
        <v>1</v>
      </c>
      <c r="H34" s="16"/>
      <c r="I34" s="16"/>
      <c r="J34" s="16"/>
      <c r="K34" s="16"/>
      <c r="L34" s="16"/>
      <c r="M34" s="16"/>
    </row>
    <row r="35" spans="1:13" ht="15" customHeight="1" x14ac:dyDescent="0.25">
      <c r="A35" s="71" t="s">
        <v>134</v>
      </c>
      <c r="B35" s="70"/>
      <c r="C35" s="70"/>
      <c r="D35" s="69"/>
      <c r="E35" s="31">
        <v>-54910556.299999997</v>
      </c>
      <c r="F35" s="31">
        <v>-59563284.509999998</v>
      </c>
      <c r="G35" s="16" t="b">
        <v>1</v>
      </c>
      <c r="H35" s="16"/>
      <c r="I35" s="16"/>
      <c r="J35" s="16"/>
      <c r="K35" s="16"/>
      <c r="L35" s="16"/>
      <c r="M35" s="16"/>
    </row>
    <row r="36" spans="1:13" ht="15" customHeight="1" x14ac:dyDescent="0.25">
      <c r="A36" s="71" t="s">
        <v>71</v>
      </c>
      <c r="B36" s="70"/>
      <c r="C36" s="70"/>
      <c r="D36" s="69"/>
      <c r="E36" s="31">
        <v>0</v>
      </c>
      <c r="F36" s="31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25">
      <c r="A37" s="71" t="s">
        <v>72</v>
      </c>
      <c r="B37" s="70"/>
      <c r="C37" s="70"/>
      <c r="D37" s="69"/>
      <c r="E37" s="31">
        <v>-54910556.299999997</v>
      </c>
      <c r="F37" s="31">
        <v>-59563284.509999998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25">
      <c r="A38" s="71" t="s">
        <v>133</v>
      </c>
      <c r="B38" s="70"/>
      <c r="C38" s="70"/>
      <c r="D38" s="69"/>
      <c r="E38" s="31">
        <v>0</v>
      </c>
      <c r="F38" s="31">
        <v>0</v>
      </c>
      <c r="G38" s="16" t="b">
        <v>0</v>
      </c>
      <c r="H38" s="16"/>
      <c r="I38" s="16"/>
      <c r="J38" s="16"/>
      <c r="K38" s="16"/>
      <c r="L38" s="16"/>
      <c r="M38" s="16"/>
    </row>
    <row r="39" spans="1:13" ht="15" customHeight="1" x14ac:dyDescent="0.25">
      <c r="A39" s="71" t="s">
        <v>132</v>
      </c>
      <c r="B39" s="70"/>
      <c r="C39" s="70"/>
      <c r="D39" s="69"/>
      <c r="E39" s="31">
        <v>68294651.480000004</v>
      </c>
      <c r="F39" s="31">
        <v>65954418.399999999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25">
      <c r="A40" s="68"/>
      <c r="B40" s="68"/>
      <c r="C40" s="68"/>
      <c r="D40" s="68"/>
      <c r="E40" s="67"/>
      <c r="F40" s="66"/>
      <c r="G40" s="16"/>
      <c r="H40" s="16"/>
      <c r="I40" s="16"/>
      <c r="J40" s="16"/>
      <c r="K40" s="16"/>
      <c r="L40" s="16"/>
      <c r="M40" s="16"/>
    </row>
    <row r="41" spans="1:13" ht="13.5" hidden="1" customHeight="1" x14ac:dyDescent="0.25">
      <c r="A41" s="5" t="s">
        <v>91</v>
      </c>
      <c r="B41" s="5"/>
      <c r="C41" s="5"/>
      <c r="D41" s="5"/>
      <c r="E41" s="27"/>
      <c r="F41" s="27"/>
      <c r="G41" s="30">
        <v>2022</v>
      </c>
    </row>
    <row r="42" spans="1:13" ht="15" customHeight="1" x14ac:dyDescent="0.25">
      <c r="A42" s="5"/>
      <c r="B42" s="5"/>
      <c r="C42" s="5"/>
      <c r="D42" s="5"/>
      <c r="E42" s="29"/>
      <c r="F42" s="65">
        <v>0</v>
      </c>
      <c r="G42" s="16" t="b">
        <v>0</v>
      </c>
    </row>
    <row r="43" spans="1:13" ht="15" customHeight="1" x14ac:dyDescent="0.25">
      <c r="A43" s="25"/>
      <c r="B43" s="25"/>
      <c r="C43" s="25"/>
      <c r="D43" s="25"/>
      <c r="E43" s="29"/>
      <c r="F43" s="29"/>
      <c r="G43" s="16"/>
    </row>
    <row r="44" spans="1:13" ht="36" customHeight="1" x14ac:dyDescent="0.25">
      <c r="A44" s="64" t="s">
        <v>21</v>
      </c>
      <c r="B44" s="64"/>
      <c r="C44" s="64" t="str">
        <f>G44&amp;CHAR(10)&amp;"......................................."&amp;CHAR(10)&amp;"rok, miesiąc, dzień"</f>
        <v>2023.04.03
.......................................
rok, miesiąc, dzień</v>
      </c>
      <c r="D44" s="64"/>
      <c r="E44" s="64" t="s">
        <v>22</v>
      </c>
      <c r="F44" s="63"/>
      <c r="G44" s="16" t="s">
        <v>23</v>
      </c>
    </row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  <row r="64" customFormat="1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</sheetData>
  <mergeCells count="53">
    <mergeCell ref="A12:D12"/>
    <mergeCell ref="A44:B44"/>
    <mergeCell ref="A41:D41"/>
    <mergeCell ref="C9:D9"/>
    <mergeCell ref="A42:D42"/>
    <mergeCell ref="A13:D13"/>
    <mergeCell ref="A14:D14"/>
    <mergeCell ref="E4:F6"/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C5:D5"/>
    <mergeCell ref="C6:D6"/>
    <mergeCell ref="C7:D7"/>
    <mergeCell ref="C8:D8"/>
    <mergeCell ref="A3:B3"/>
    <mergeCell ref="A4:B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</mergeCells>
  <conditionalFormatting sqref="A12:F39">
    <cfRule type="expression" dxfId="5" priority="6">
      <formula>$G12</formula>
    </cfRule>
  </conditionalFormatting>
  <conditionalFormatting sqref="E12:E39">
    <cfRule type="expression" dxfId="4" priority="5">
      <formula>AND($G$3,$E12=0)</formula>
    </cfRule>
  </conditionalFormatting>
  <conditionalFormatting sqref="F12:F39">
    <cfRule type="expression" dxfId="3" priority="4">
      <formula>AND($G$3,$F12=0)</formula>
    </cfRule>
  </conditionalFormatting>
  <conditionalFormatting sqref="F42">
    <cfRule type="expression" dxfId="2" priority="3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D1AE-1731-4FE0-B445-A7DB599DEB94}">
  <sheetPr>
    <tabColor rgb="FF002060"/>
  </sheetPr>
  <dimension ref="A2:K773"/>
  <sheetViews>
    <sheetView zoomScaleNormal="100" workbookViewId="0">
      <selection activeCell="K29" sqref="K29"/>
    </sheetView>
  </sheetViews>
  <sheetFormatPr defaultRowHeight="13.5" x14ac:dyDescent="0.25"/>
  <cols>
    <col min="1" max="1" width="24.5703125" style="91" customWidth="1"/>
    <col min="2" max="2" width="19.140625" style="91" customWidth="1"/>
    <col min="3" max="3" width="18.7109375" style="91" customWidth="1"/>
    <col min="4" max="4" width="14.28515625" style="91" customWidth="1"/>
    <col min="5" max="5" width="15.140625" style="91" customWidth="1"/>
    <col min="6" max="7" width="14.140625" style="91" customWidth="1"/>
    <col min="8" max="8" width="12.140625" style="91" customWidth="1"/>
    <col min="9" max="9" width="13.140625" style="91" customWidth="1"/>
    <col min="10" max="10" width="13.7109375" style="91" customWidth="1"/>
    <col min="11" max="11" width="14.140625" style="91" customWidth="1"/>
    <col min="12" max="256" width="9.140625" style="91"/>
    <col min="257" max="257" width="22.85546875" style="91" customWidth="1"/>
    <col min="258" max="258" width="19.140625" style="91" customWidth="1"/>
    <col min="259" max="259" width="20" style="91" customWidth="1"/>
    <col min="260" max="260" width="18" style="91" customWidth="1"/>
    <col min="261" max="261" width="19.7109375" style="91" customWidth="1"/>
    <col min="262" max="262" width="16.140625" style="91" customWidth="1"/>
    <col min="263" max="263" width="16.42578125" style="91" customWidth="1"/>
    <col min="264" max="264" width="12.140625" style="91" customWidth="1"/>
    <col min="265" max="265" width="13.140625" style="91" customWidth="1"/>
    <col min="266" max="266" width="13.7109375" style="91" customWidth="1"/>
    <col min="267" max="267" width="18.28515625" style="91" customWidth="1"/>
    <col min="268" max="512" width="9.140625" style="91"/>
    <col min="513" max="513" width="22.85546875" style="91" customWidth="1"/>
    <col min="514" max="514" width="19.140625" style="91" customWidth="1"/>
    <col min="515" max="515" width="20" style="91" customWidth="1"/>
    <col min="516" max="516" width="18" style="91" customWidth="1"/>
    <col min="517" max="517" width="19.7109375" style="91" customWidth="1"/>
    <col min="518" max="518" width="16.140625" style="91" customWidth="1"/>
    <col min="519" max="519" width="16.42578125" style="91" customWidth="1"/>
    <col min="520" max="520" width="12.140625" style="91" customWidth="1"/>
    <col min="521" max="521" width="13.140625" style="91" customWidth="1"/>
    <col min="522" max="522" width="13.7109375" style="91" customWidth="1"/>
    <col min="523" max="523" width="18.28515625" style="91" customWidth="1"/>
    <col min="524" max="768" width="9.140625" style="91"/>
    <col min="769" max="769" width="22.85546875" style="91" customWidth="1"/>
    <col min="770" max="770" width="19.140625" style="91" customWidth="1"/>
    <col min="771" max="771" width="20" style="91" customWidth="1"/>
    <col min="772" max="772" width="18" style="91" customWidth="1"/>
    <col min="773" max="773" width="19.7109375" style="91" customWidth="1"/>
    <col min="774" max="774" width="16.140625" style="91" customWidth="1"/>
    <col min="775" max="775" width="16.42578125" style="91" customWidth="1"/>
    <col min="776" max="776" width="12.140625" style="91" customWidth="1"/>
    <col min="777" max="777" width="13.140625" style="91" customWidth="1"/>
    <col min="778" max="778" width="13.7109375" style="91" customWidth="1"/>
    <col min="779" max="779" width="18.28515625" style="91" customWidth="1"/>
    <col min="780" max="1024" width="9.140625" style="91"/>
    <col min="1025" max="1025" width="22.85546875" style="91" customWidth="1"/>
    <col min="1026" max="1026" width="19.140625" style="91" customWidth="1"/>
    <col min="1027" max="1027" width="20" style="91" customWidth="1"/>
    <col min="1028" max="1028" width="18" style="91" customWidth="1"/>
    <col min="1029" max="1029" width="19.7109375" style="91" customWidth="1"/>
    <col min="1030" max="1030" width="16.140625" style="91" customWidth="1"/>
    <col min="1031" max="1031" width="16.42578125" style="91" customWidth="1"/>
    <col min="1032" max="1032" width="12.140625" style="91" customWidth="1"/>
    <col min="1033" max="1033" width="13.140625" style="91" customWidth="1"/>
    <col min="1034" max="1034" width="13.7109375" style="91" customWidth="1"/>
    <col min="1035" max="1035" width="18.28515625" style="91" customWidth="1"/>
    <col min="1036" max="1280" width="9.140625" style="91"/>
    <col min="1281" max="1281" width="22.85546875" style="91" customWidth="1"/>
    <col min="1282" max="1282" width="19.140625" style="91" customWidth="1"/>
    <col min="1283" max="1283" width="20" style="91" customWidth="1"/>
    <col min="1284" max="1284" width="18" style="91" customWidth="1"/>
    <col min="1285" max="1285" width="19.7109375" style="91" customWidth="1"/>
    <col min="1286" max="1286" width="16.140625" style="91" customWidth="1"/>
    <col min="1287" max="1287" width="16.42578125" style="91" customWidth="1"/>
    <col min="1288" max="1288" width="12.140625" style="91" customWidth="1"/>
    <col min="1289" max="1289" width="13.140625" style="91" customWidth="1"/>
    <col min="1290" max="1290" width="13.7109375" style="91" customWidth="1"/>
    <col min="1291" max="1291" width="18.28515625" style="91" customWidth="1"/>
    <col min="1292" max="1536" width="9.140625" style="91"/>
    <col min="1537" max="1537" width="22.85546875" style="91" customWidth="1"/>
    <col min="1538" max="1538" width="19.140625" style="91" customWidth="1"/>
    <col min="1539" max="1539" width="20" style="91" customWidth="1"/>
    <col min="1540" max="1540" width="18" style="91" customWidth="1"/>
    <col min="1541" max="1541" width="19.7109375" style="91" customWidth="1"/>
    <col min="1542" max="1542" width="16.140625" style="91" customWidth="1"/>
    <col min="1543" max="1543" width="16.42578125" style="91" customWidth="1"/>
    <col min="1544" max="1544" width="12.140625" style="91" customWidth="1"/>
    <col min="1545" max="1545" width="13.140625" style="91" customWidth="1"/>
    <col min="1546" max="1546" width="13.7109375" style="91" customWidth="1"/>
    <col min="1547" max="1547" width="18.28515625" style="91" customWidth="1"/>
    <col min="1548" max="1792" width="9.140625" style="91"/>
    <col min="1793" max="1793" width="22.85546875" style="91" customWidth="1"/>
    <col min="1794" max="1794" width="19.140625" style="91" customWidth="1"/>
    <col min="1795" max="1795" width="20" style="91" customWidth="1"/>
    <col min="1796" max="1796" width="18" style="91" customWidth="1"/>
    <col min="1797" max="1797" width="19.7109375" style="91" customWidth="1"/>
    <col min="1798" max="1798" width="16.140625" style="91" customWidth="1"/>
    <col min="1799" max="1799" width="16.42578125" style="91" customWidth="1"/>
    <col min="1800" max="1800" width="12.140625" style="91" customWidth="1"/>
    <col min="1801" max="1801" width="13.140625" style="91" customWidth="1"/>
    <col min="1802" max="1802" width="13.7109375" style="91" customWidth="1"/>
    <col min="1803" max="1803" width="18.28515625" style="91" customWidth="1"/>
    <col min="1804" max="2048" width="9.140625" style="91"/>
    <col min="2049" max="2049" width="22.85546875" style="91" customWidth="1"/>
    <col min="2050" max="2050" width="19.140625" style="91" customWidth="1"/>
    <col min="2051" max="2051" width="20" style="91" customWidth="1"/>
    <col min="2052" max="2052" width="18" style="91" customWidth="1"/>
    <col min="2053" max="2053" width="19.7109375" style="91" customWidth="1"/>
    <col min="2054" max="2054" width="16.140625" style="91" customWidth="1"/>
    <col min="2055" max="2055" width="16.42578125" style="91" customWidth="1"/>
    <col min="2056" max="2056" width="12.140625" style="91" customWidth="1"/>
    <col min="2057" max="2057" width="13.140625" style="91" customWidth="1"/>
    <col min="2058" max="2058" width="13.7109375" style="91" customWidth="1"/>
    <col min="2059" max="2059" width="18.28515625" style="91" customWidth="1"/>
    <col min="2060" max="2304" width="9.140625" style="91"/>
    <col min="2305" max="2305" width="22.85546875" style="91" customWidth="1"/>
    <col min="2306" max="2306" width="19.140625" style="91" customWidth="1"/>
    <col min="2307" max="2307" width="20" style="91" customWidth="1"/>
    <col min="2308" max="2308" width="18" style="91" customWidth="1"/>
    <col min="2309" max="2309" width="19.7109375" style="91" customWidth="1"/>
    <col min="2310" max="2310" width="16.140625" style="91" customWidth="1"/>
    <col min="2311" max="2311" width="16.42578125" style="91" customWidth="1"/>
    <col min="2312" max="2312" width="12.140625" style="91" customWidth="1"/>
    <col min="2313" max="2313" width="13.140625" style="91" customWidth="1"/>
    <col min="2314" max="2314" width="13.7109375" style="91" customWidth="1"/>
    <col min="2315" max="2315" width="18.28515625" style="91" customWidth="1"/>
    <col min="2316" max="2560" width="9.140625" style="91"/>
    <col min="2561" max="2561" width="22.85546875" style="91" customWidth="1"/>
    <col min="2562" max="2562" width="19.140625" style="91" customWidth="1"/>
    <col min="2563" max="2563" width="20" style="91" customWidth="1"/>
    <col min="2564" max="2564" width="18" style="91" customWidth="1"/>
    <col min="2565" max="2565" width="19.7109375" style="91" customWidth="1"/>
    <col min="2566" max="2566" width="16.140625" style="91" customWidth="1"/>
    <col min="2567" max="2567" width="16.42578125" style="91" customWidth="1"/>
    <col min="2568" max="2568" width="12.140625" style="91" customWidth="1"/>
    <col min="2569" max="2569" width="13.140625" style="91" customWidth="1"/>
    <col min="2570" max="2570" width="13.7109375" style="91" customWidth="1"/>
    <col min="2571" max="2571" width="18.28515625" style="91" customWidth="1"/>
    <col min="2572" max="2816" width="9.140625" style="91"/>
    <col min="2817" max="2817" width="22.85546875" style="91" customWidth="1"/>
    <col min="2818" max="2818" width="19.140625" style="91" customWidth="1"/>
    <col min="2819" max="2819" width="20" style="91" customWidth="1"/>
    <col min="2820" max="2820" width="18" style="91" customWidth="1"/>
    <col min="2821" max="2821" width="19.7109375" style="91" customWidth="1"/>
    <col min="2822" max="2822" width="16.140625" style="91" customWidth="1"/>
    <col min="2823" max="2823" width="16.42578125" style="91" customWidth="1"/>
    <col min="2824" max="2824" width="12.140625" style="91" customWidth="1"/>
    <col min="2825" max="2825" width="13.140625" style="91" customWidth="1"/>
    <col min="2826" max="2826" width="13.7109375" style="91" customWidth="1"/>
    <col min="2827" max="2827" width="18.28515625" style="91" customWidth="1"/>
    <col min="2828" max="3072" width="9.140625" style="91"/>
    <col min="3073" max="3073" width="22.85546875" style="91" customWidth="1"/>
    <col min="3074" max="3074" width="19.140625" style="91" customWidth="1"/>
    <col min="3075" max="3075" width="20" style="91" customWidth="1"/>
    <col min="3076" max="3076" width="18" style="91" customWidth="1"/>
    <col min="3077" max="3077" width="19.7109375" style="91" customWidth="1"/>
    <col min="3078" max="3078" width="16.140625" style="91" customWidth="1"/>
    <col min="3079" max="3079" width="16.42578125" style="91" customWidth="1"/>
    <col min="3080" max="3080" width="12.140625" style="91" customWidth="1"/>
    <col min="3081" max="3081" width="13.140625" style="91" customWidth="1"/>
    <col min="3082" max="3082" width="13.7109375" style="91" customWidth="1"/>
    <col min="3083" max="3083" width="18.28515625" style="91" customWidth="1"/>
    <col min="3084" max="3328" width="9.140625" style="91"/>
    <col min="3329" max="3329" width="22.85546875" style="91" customWidth="1"/>
    <col min="3330" max="3330" width="19.140625" style="91" customWidth="1"/>
    <col min="3331" max="3331" width="20" style="91" customWidth="1"/>
    <col min="3332" max="3332" width="18" style="91" customWidth="1"/>
    <col min="3333" max="3333" width="19.7109375" style="91" customWidth="1"/>
    <col min="3334" max="3334" width="16.140625" style="91" customWidth="1"/>
    <col min="3335" max="3335" width="16.42578125" style="91" customWidth="1"/>
    <col min="3336" max="3336" width="12.140625" style="91" customWidth="1"/>
    <col min="3337" max="3337" width="13.140625" style="91" customWidth="1"/>
    <col min="3338" max="3338" width="13.7109375" style="91" customWidth="1"/>
    <col min="3339" max="3339" width="18.28515625" style="91" customWidth="1"/>
    <col min="3340" max="3584" width="9.140625" style="91"/>
    <col min="3585" max="3585" width="22.85546875" style="91" customWidth="1"/>
    <col min="3586" max="3586" width="19.140625" style="91" customWidth="1"/>
    <col min="3587" max="3587" width="20" style="91" customWidth="1"/>
    <col min="3588" max="3588" width="18" style="91" customWidth="1"/>
    <col min="3589" max="3589" width="19.7109375" style="91" customWidth="1"/>
    <col min="3590" max="3590" width="16.140625" style="91" customWidth="1"/>
    <col min="3591" max="3591" width="16.42578125" style="91" customWidth="1"/>
    <col min="3592" max="3592" width="12.140625" style="91" customWidth="1"/>
    <col min="3593" max="3593" width="13.140625" style="91" customWidth="1"/>
    <col min="3594" max="3594" width="13.7109375" style="91" customWidth="1"/>
    <col min="3595" max="3595" width="18.28515625" style="91" customWidth="1"/>
    <col min="3596" max="3840" width="9.140625" style="91"/>
    <col min="3841" max="3841" width="22.85546875" style="91" customWidth="1"/>
    <col min="3842" max="3842" width="19.140625" style="91" customWidth="1"/>
    <col min="3843" max="3843" width="20" style="91" customWidth="1"/>
    <col min="3844" max="3844" width="18" style="91" customWidth="1"/>
    <col min="3845" max="3845" width="19.7109375" style="91" customWidth="1"/>
    <col min="3846" max="3846" width="16.140625" style="91" customWidth="1"/>
    <col min="3847" max="3847" width="16.42578125" style="91" customWidth="1"/>
    <col min="3848" max="3848" width="12.140625" style="91" customWidth="1"/>
    <col min="3849" max="3849" width="13.140625" style="91" customWidth="1"/>
    <col min="3850" max="3850" width="13.7109375" style="91" customWidth="1"/>
    <col min="3851" max="3851" width="18.28515625" style="91" customWidth="1"/>
    <col min="3852" max="4096" width="9.140625" style="91"/>
    <col min="4097" max="4097" width="22.85546875" style="91" customWidth="1"/>
    <col min="4098" max="4098" width="19.140625" style="91" customWidth="1"/>
    <col min="4099" max="4099" width="20" style="91" customWidth="1"/>
    <col min="4100" max="4100" width="18" style="91" customWidth="1"/>
    <col min="4101" max="4101" width="19.7109375" style="91" customWidth="1"/>
    <col min="4102" max="4102" width="16.140625" style="91" customWidth="1"/>
    <col min="4103" max="4103" width="16.42578125" style="91" customWidth="1"/>
    <col min="4104" max="4104" width="12.140625" style="91" customWidth="1"/>
    <col min="4105" max="4105" width="13.140625" style="91" customWidth="1"/>
    <col min="4106" max="4106" width="13.7109375" style="91" customWidth="1"/>
    <col min="4107" max="4107" width="18.28515625" style="91" customWidth="1"/>
    <col min="4108" max="4352" width="9.140625" style="91"/>
    <col min="4353" max="4353" width="22.85546875" style="91" customWidth="1"/>
    <col min="4354" max="4354" width="19.140625" style="91" customWidth="1"/>
    <col min="4355" max="4355" width="20" style="91" customWidth="1"/>
    <col min="4356" max="4356" width="18" style="91" customWidth="1"/>
    <col min="4357" max="4357" width="19.7109375" style="91" customWidth="1"/>
    <col min="4358" max="4358" width="16.140625" style="91" customWidth="1"/>
    <col min="4359" max="4359" width="16.42578125" style="91" customWidth="1"/>
    <col min="4360" max="4360" width="12.140625" style="91" customWidth="1"/>
    <col min="4361" max="4361" width="13.140625" style="91" customWidth="1"/>
    <col min="4362" max="4362" width="13.7109375" style="91" customWidth="1"/>
    <col min="4363" max="4363" width="18.28515625" style="91" customWidth="1"/>
    <col min="4364" max="4608" width="9.140625" style="91"/>
    <col min="4609" max="4609" width="22.85546875" style="91" customWidth="1"/>
    <col min="4610" max="4610" width="19.140625" style="91" customWidth="1"/>
    <col min="4611" max="4611" width="20" style="91" customWidth="1"/>
    <col min="4612" max="4612" width="18" style="91" customWidth="1"/>
    <col min="4613" max="4613" width="19.7109375" style="91" customWidth="1"/>
    <col min="4614" max="4614" width="16.140625" style="91" customWidth="1"/>
    <col min="4615" max="4615" width="16.42578125" style="91" customWidth="1"/>
    <col min="4616" max="4616" width="12.140625" style="91" customWidth="1"/>
    <col min="4617" max="4617" width="13.140625" style="91" customWidth="1"/>
    <col min="4618" max="4618" width="13.7109375" style="91" customWidth="1"/>
    <col min="4619" max="4619" width="18.28515625" style="91" customWidth="1"/>
    <col min="4620" max="4864" width="9.140625" style="91"/>
    <col min="4865" max="4865" width="22.85546875" style="91" customWidth="1"/>
    <col min="4866" max="4866" width="19.140625" style="91" customWidth="1"/>
    <col min="4867" max="4867" width="20" style="91" customWidth="1"/>
    <col min="4868" max="4868" width="18" style="91" customWidth="1"/>
    <col min="4869" max="4869" width="19.7109375" style="91" customWidth="1"/>
    <col min="4870" max="4870" width="16.140625" style="91" customWidth="1"/>
    <col min="4871" max="4871" width="16.42578125" style="91" customWidth="1"/>
    <col min="4872" max="4872" width="12.140625" style="91" customWidth="1"/>
    <col min="4873" max="4873" width="13.140625" style="91" customWidth="1"/>
    <col min="4874" max="4874" width="13.7109375" style="91" customWidth="1"/>
    <col min="4875" max="4875" width="18.28515625" style="91" customWidth="1"/>
    <col min="4876" max="5120" width="9.140625" style="91"/>
    <col min="5121" max="5121" width="22.85546875" style="91" customWidth="1"/>
    <col min="5122" max="5122" width="19.140625" style="91" customWidth="1"/>
    <col min="5123" max="5123" width="20" style="91" customWidth="1"/>
    <col min="5124" max="5124" width="18" style="91" customWidth="1"/>
    <col min="5125" max="5125" width="19.7109375" style="91" customWidth="1"/>
    <col min="5126" max="5126" width="16.140625" style="91" customWidth="1"/>
    <col min="5127" max="5127" width="16.42578125" style="91" customWidth="1"/>
    <col min="5128" max="5128" width="12.140625" style="91" customWidth="1"/>
    <col min="5129" max="5129" width="13.140625" style="91" customWidth="1"/>
    <col min="5130" max="5130" width="13.7109375" style="91" customWidth="1"/>
    <col min="5131" max="5131" width="18.28515625" style="91" customWidth="1"/>
    <col min="5132" max="5376" width="9.140625" style="91"/>
    <col min="5377" max="5377" width="22.85546875" style="91" customWidth="1"/>
    <col min="5378" max="5378" width="19.140625" style="91" customWidth="1"/>
    <col min="5379" max="5379" width="20" style="91" customWidth="1"/>
    <col min="5380" max="5380" width="18" style="91" customWidth="1"/>
    <col min="5381" max="5381" width="19.7109375" style="91" customWidth="1"/>
    <col min="5382" max="5382" width="16.140625" style="91" customWidth="1"/>
    <col min="5383" max="5383" width="16.42578125" style="91" customWidth="1"/>
    <col min="5384" max="5384" width="12.140625" style="91" customWidth="1"/>
    <col min="5385" max="5385" width="13.140625" style="91" customWidth="1"/>
    <col min="5386" max="5386" width="13.7109375" style="91" customWidth="1"/>
    <col min="5387" max="5387" width="18.28515625" style="91" customWidth="1"/>
    <col min="5388" max="5632" width="9.140625" style="91"/>
    <col min="5633" max="5633" width="22.85546875" style="91" customWidth="1"/>
    <col min="5634" max="5634" width="19.140625" style="91" customWidth="1"/>
    <col min="5635" max="5635" width="20" style="91" customWidth="1"/>
    <col min="5636" max="5636" width="18" style="91" customWidth="1"/>
    <col min="5637" max="5637" width="19.7109375" style="91" customWidth="1"/>
    <col min="5638" max="5638" width="16.140625" style="91" customWidth="1"/>
    <col min="5639" max="5639" width="16.42578125" style="91" customWidth="1"/>
    <col min="5640" max="5640" width="12.140625" style="91" customWidth="1"/>
    <col min="5641" max="5641" width="13.140625" style="91" customWidth="1"/>
    <col min="5642" max="5642" width="13.7109375" style="91" customWidth="1"/>
    <col min="5643" max="5643" width="18.28515625" style="91" customWidth="1"/>
    <col min="5644" max="5888" width="9.140625" style="91"/>
    <col min="5889" max="5889" width="22.85546875" style="91" customWidth="1"/>
    <col min="5890" max="5890" width="19.140625" style="91" customWidth="1"/>
    <col min="5891" max="5891" width="20" style="91" customWidth="1"/>
    <col min="5892" max="5892" width="18" style="91" customWidth="1"/>
    <col min="5893" max="5893" width="19.7109375" style="91" customWidth="1"/>
    <col min="5894" max="5894" width="16.140625" style="91" customWidth="1"/>
    <col min="5895" max="5895" width="16.42578125" style="91" customWidth="1"/>
    <col min="5896" max="5896" width="12.140625" style="91" customWidth="1"/>
    <col min="5897" max="5897" width="13.140625" style="91" customWidth="1"/>
    <col min="5898" max="5898" width="13.7109375" style="91" customWidth="1"/>
    <col min="5899" max="5899" width="18.28515625" style="91" customWidth="1"/>
    <col min="5900" max="6144" width="9.140625" style="91"/>
    <col min="6145" max="6145" width="22.85546875" style="91" customWidth="1"/>
    <col min="6146" max="6146" width="19.140625" style="91" customWidth="1"/>
    <col min="6147" max="6147" width="20" style="91" customWidth="1"/>
    <col min="6148" max="6148" width="18" style="91" customWidth="1"/>
    <col min="6149" max="6149" width="19.7109375" style="91" customWidth="1"/>
    <col min="6150" max="6150" width="16.140625" style="91" customWidth="1"/>
    <col min="6151" max="6151" width="16.42578125" style="91" customWidth="1"/>
    <col min="6152" max="6152" width="12.140625" style="91" customWidth="1"/>
    <col min="6153" max="6153" width="13.140625" style="91" customWidth="1"/>
    <col min="6154" max="6154" width="13.7109375" style="91" customWidth="1"/>
    <col min="6155" max="6155" width="18.28515625" style="91" customWidth="1"/>
    <col min="6156" max="6400" width="9.140625" style="91"/>
    <col min="6401" max="6401" width="22.85546875" style="91" customWidth="1"/>
    <col min="6402" max="6402" width="19.140625" style="91" customWidth="1"/>
    <col min="6403" max="6403" width="20" style="91" customWidth="1"/>
    <col min="6404" max="6404" width="18" style="91" customWidth="1"/>
    <col min="6405" max="6405" width="19.7109375" style="91" customWidth="1"/>
    <col min="6406" max="6406" width="16.140625" style="91" customWidth="1"/>
    <col min="6407" max="6407" width="16.42578125" style="91" customWidth="1"/>
    <col min="6408" max="6408" width="12.140625" style="91" customWidth="1"/>
    <col min="6409" max="6409" width="13.140625" style="91" customWidth="1"/>
    <col min="6410" max="6410" width="13.7109375" style="91" customWidth="1"/>
    <col min="6411" max="6411" width="18.28515625" style="91" customWidth="1"/>
    <col min="6412" max="6656" width="9.140625" style="91"/>
    <col min="6657" max="6657" width="22.85546875" style="91" customWidth="1"/>
    <col min="6658" max="6658" width="19.140625" style="91" customWidth="1"/>
    <col min="6659" max="6659" width="20" style="91" customWidth="1"/>
    <col min="6660" max="6660" width="18" style="91" customWidth="1"/>
    <col min="6661" max="6661" width="19.7109375" style="91" customWidth="1"/>
    <col min="6662" max="6662" width="16.140625" style="91" customWidth="1"/>
    <col min="6663" max="6663" width="16.42578125" style="91" customWidth="1"/>
    <col min="6664" max="6664" width="12.140625" style="91" customWidth="1"/>
    <col min="6665" max="6665" width="13.140625" style="91" customWidth="1"/>
    <col min="6666" max="6666" width="13.7109375" style="91" customWidth="1"/>
    <col min="6667" max="6667" width="18.28515625" style="91" customWidth="1"/>
    <col min="6668" max="6912" width="9.140625" style="91"/>
    <col min="6913" max="6913" width="22.85546875" style="91" customWidth="1"/>
    <col min="6914" max="6914" width="19.140625" style="91" customWidth="1"/>
    <col min="6915" max="6915" width="20" style="91" customWidth="1"/>
    <col min="6916" max="6916" width="18" style="91" customWidth="1"/>
    <col min="6917" max="6917" width="19.7109375" style="91" customWidth="1"/>
    <col min="6918" max="6918" width="16.140625" style="91" customWidth="1"/>
    <col min="6919" max="6919" width="16.42578125" style="91" customWidth="1"/>
    <col min="6920" max="6920" width="12.140625" style="91" customWidth="1"/>
    <col min="6921" max="6921" width="13.140625" style="91" customWidth="1"/>
    <col min="6922" max="6922" width="13.7109375" style="91" customWidth="1"/>
    <col min="6923" max="6923" width="18.28515625" style="91" customWidth="1"/>
    <col min="6924" max="7168" width="9.140625" style="91"/>
    <col min="7169" max="7169" width="22.85546875" style="91" customWidth="1"/>
    <col min="7170" max="7170" width="19.140625" style="91" customWidth="1"/>
    <col min="7171" max="7171" width="20" style="91" customWidth="1"/>
    <col min="7172" max="7172" width="18" style="91" customWidth="1"/>
    <col min="7173" max="7173" width="19.7109375" style="91" customWidth="1"/>
    <col min="7174" max="7174" width="16.140625" style="91" customWidth="1"/>
    <col min="7175" max="7175" width="16.42578125" style="91" customWidth="1"/>
    <col min="7176" max="7176" width="12.140625" style="91" customWidth="1"/>
    <col min="7177" max="7177" width="13.140625" style="91" customWidth="1"/>
    <col min="7178" max="7178" width="13.7109375" style="91" customWidth="1"/>
    <col min="7179" max="7179" width="18.28515625" style="91" customWidth="1"/>
    <col min="7180" max="7424" width="9.140625" style="91"/>
    <col min="7425" max="7425" width="22.85546875" style="91" customWidth="1"/>
    <col min="7426" max="7426" width="19.140625" style="91" customWidth="1"/>
    <col min="7427" max="7427" width="20" style="91" customWidth="1"/>
    <col min="7428" max="7428" width="18" style="91" customWidth="1"/>
    <col min="7429" max="7429" width="19.7109375" style="91" customWidth="1"/>
    <col min="7430" max="7430" width="16.140625" style="91" customWidth="1"/>
    <col min="7431" max="7431" width="16.42578125" style="91" customWidth="1"/>
    <col min="7432" max="7432" width="12.140625" style="91" customWidth="1"/>
    <col min="7433" max="7433" width="13.140625" style="91" customWidth="1"/>
    <col min="7434" max="7434" width="13.7109375" style="91" customWidth="1"/>
    <col min="7435" max="7435" width="18.28515625" style="91" customWidth="1"/>
    <col min="7436" max="7680" width="9.140625" style="91"/>
    <col min="7681" max="7681" width="22.85546875" style="91" customWidth="1"/>
    <col min="7682" max="7682" width="19.140625" style="91" customWidth="1"/>
    <col min="7683" max="7683" width="20" style="91" customWidth="1"/>
    <col min="7684" max="7684" width="18" style="91" customWidth="1"/>
    <col min="7685" max="7685" width="19.7109375" style="91" customWidth="1"/>
    <col min="7686" max="7686" width="16.140625" style="91" customWidth="1"/>
    <col min="7687" max="7687" width="16.42578125" style="91" customWidth="1"/>
    <col min="7688" max="7688" width="12.140625" style="91" customWidth="1"/>
    <col min="7689" max="7689" width="13.140625" style="91" customWidth="1"/>
    <col min="7690" max="7690" width="13.7109375" style="91" customWidth="1"/>
    <col min="7691" max="7691" width="18.28515625" style="91" customWidth="1"/>
    <col min="7692" max="7936" width="9.140625" style="91"/>
    <col min="7937" max="7937" width="22.85546875" style="91" customWidth="1"/>
    <col min="7938" max="7938" width="19.140625" style="91" customWidth="1"/>
    <col min="7939" max="7939" width="20" style="91" customWidth="1"/>
    <col min="7940" max="7940" width="18" style="91" customWidth="1"/>
    <col min="7941" max="7941" width="19.7109375" style="91" customWidth="1"/>
    <col min="7942" max="7942" width="16.140625" style="91" customWidth="1"/>
    <col min="7943" max="7943" width="16.42578125" style="91" customWidth="1"/>
    <col min="7944" max="7944" width="12.140625" style="91" customWidth="1"/>
    <col min="7945" max="7945" width="13.140625" style="91" customWidth="1"/>
    <col min="7946" max="7946" width="13.7109375" style="91" customWidth="1"/>
    <col min="7947" max="7947" width="18.28515625" style="91" customWidth="1"/>
    <col min="7948" max="8192" width="9.140625" style="91"/>
    <col min="8193" max="8193" width="22.85546875" style="91" customWidth="1"/>
    <col min="8194" max="8194" width="19.140625" style="91" customWidth="1"/>
    <col min="8195" max="8195" width="20" style="91" customWidth="1"/>
    <col min="8196" max="8196" width="18" style="91" customWidth="1"/>
    <col min="8197" max="8197" width="19.7109375" style="91" customWidth="1"/>
    <col min="8198" max="8198" width="16.140625" style="91" customWidth="1"/>
    <col min="8199" max="8199" width="16.42578125" style="91" customWidth="1"/>
    <col min="8200" max="8200" width="12.140625" style="91" customWidth="1"/>
    <col min="8201" max="8201" width="13.140625" style="91" customWidth="1"/>
    <col min="8202" max="8202" width="13.7109375" style="91" customWidth="1"/>
    <col min="8203" max="8203" width="18.28515625" style="91" customWidth="1"/>
    <col min="8204" max="8448" width="9.140625" style="91"/>
    <col min="8449" max="8449" width="22.85546875" style="91" customWidth="1"/>
    <col min="8450" max="8450" width="19.140625" style="91" customWidth="1"/>
    <col min="8451" max="8451" width="20" style="91" customWidth="1"/>
    <col min="8452" max="8452" width="18" style="91" customWidth="1"/>
    <col min="8453" max="8453" width="19.7109375" style="91" customWidth="1"/>
    <col min="8454" max="8454" width="16.140625" style="91" customWidth="1"/>
    <col min="8455" max="8455" width="16.42578125" style="91" customWidth="1"/>
    <col min="8456" max="8456" width="12.140625" style="91" customWidth="1"/>
    <col min="8457" max="8457" width="13.140625" style="91" customWidth="1"/>
    <col min="8458" max="8458" width="13.7109375" style="91" customWidth="1"/>
    <col min="8459" max="8459" width="18.28515625" style="91" customWidth="1"/>
    <col min="8460" max="8704" width="9.140625" style="91"/>
    <col min="8705" max="8705" width="22.85546875" style="91" customWidth="1"/>
    <col min="8706" max="8706" width="19.140625" style="91" customWidth="1"/>
    <col min="8707" max="8707" width="20" style="91" customWidth="1"/>
    <col min="8708" max="8708" width="18" style="91" customWidth="1"/>
    <col min="8709" max="8709" width="19.7109375" style="91" customWidth="1"/>
    <col min="8710" max="8710" width="16.140625" style="91" customWidth="1"/>
    <col min="8711" max="8711" width="16.42578125" style="91" customWidth="1"/>
    <col min="8712" max="8712" width="12.140625" style="91" customWidth="1"/>
    <col min="8713" max="8713" width="13.140625" style="91" customWidth="1"/>
    <col min="8714" max="8714" width="13.7109375" style="91" customWidth="1"/>
    <col min="8715" max="8715" width="18.28515625" style="91" customWidth="1"/>
    <col min="8716" max="8960" width="9.140625" style="91"/>
    <col min="8961" max="8961" width="22.85546875" style="91" customWidth="1"/>
    <col min="8962" max="8962" width="19.140625" style="91" customWidth="1"/>
    <col min="8963" max="8963" width="20" style="91" customWidth="1"/>
    <col min="8964" max="8964" width="18" style="91" customWidth="1"/>
    <col min="8965" max="8965" width="19.7109375" style="91" customWidth="1"/>
    <col min="8966" max="8966" width="16.140625" style="91" customWidth="1"/>
    <col min="8967" max="8967" width="16.42578125" style="91" customWidth="1"/>
    <col min="8968" max="8968" width="12.140625" style="91" customWidth="1"/>
    <col min="8969" max="8969" width="13.140625" style="91" customWidth="1"/>
    <col min="8970" max="8970" width="13.7109375" style="91" customWidth="1"/>
    <col min="8971" max="8971" width="18.28515625" style="91" customWidth="1"/>
    <col min="8972" max="9216" width="9.140625" style="91"/>
    <col min="9217" max="9217" width="22.85546875" style="91" customWidth="1"/>
    <col min="9218" max="9218" width="19.140625" style="91" customWidth="1"/>
    <col min="9219" max="9219" width="20" style="91" customWidth="1"/>
    <col min="9220" max="9220" width="18" style="91" customWidth="1"/>
    <col min="9221" max="9221" width="19.7109375" style="91" customWidth="1"/>
    <col min="9222" max="9222" width="16.140625" style="91" customWidth="1"/>
    <col min="9223" max="9223" width="16.42578125" style="91" customWidth="1"/>
    <col min="9224" max="9224" width="12.140625" style="91" customWidth="1"/>
    <col min="9225" max="9225" width="13.140625" style="91" customWidth="1"/>
    <col min="9226" max="9226" width="13.7109375" style="91" customWidth="1"/>
    <col min="9227" max="9227" width="18.28515625" style="91" customWidth="1"/>
    <col min="9228" max="9472" width="9.140625" style="91"/>
    <col min="9473" max="9473" width="22.85546875" style="91" customWidth="1"/>
    <col min="9474" max="9474" width="19.140625" style="91" customWidth="1"/>
    <col min="9475" max="9475" width="20" style="91" customWidth="1"/>
    <col min="9476" max="9476" width="18" style="91" customWidth="1"/>
    <col min="9477" max="9477" width="19.7109375" style="91" customWidth="1"/>
    <col min="9478" max="9478" width="16.140625" style="91" customWidth="1"/>
    <col min="9479" max="9479" width="16.42578125" style="91" customWidth="1"/>
    <col min="9480" max="9480" width="12.140625" style="91" customWidth="1"/>
    <col min="9481" max="9481" width="13.140625" style="91" customWidth="1"/>
    <col min="9482" max="9482" width="13.7109375" style="91" customWidth="1"/>
    <col min="9483" max="9483" width="18.28515625" style="91" customWidth="1"/>
    <col min="9484" max="9728" width="9.140625" style="91"/>
    <col min="9729" max="9729" width="22.85546875" style="91" customWidth="1"/>
    <col min="9730" max="9730" width="19.140625" style="91" customWidth="1"/>
    <col min="9731" max="9731" width="20" style="91" customWidth="1"/>
    <col min="9732" max="9732" width="18" style="91" customWidth="1"/>
    <col min="9733" max="9733" width="19.7109375" style="91" customWidth="1"/>
    <col min="9734" max="9734" width="16.140625" style="91" customWidth="1"/>
    <col min="9735" max="9735" width="16.42578125" style="91" customWidth="1"/>
    <col min="9736" max="9736" width="12.140625" style="91" customWidth="1"/>
    <col min="9737" max="9737" width="13.140625" style="91" customWidth="1"/>
    <col min="9738" max="9738" width="13.7109375" style="91" customWidth="1"/>
    <col min="9739" max="9739" width="18.28515625" style="91" customWidth="1"/>
    <col min="9740" max="9984" width="9.140625" style="91"/>
    <col min="9985" max="9985" width="22.85546875" style="91" customWidth="1"/>
    <col min="9986" max="9986" width="19.140625" style="91" customWidth="1"/>
    <col min="9987" max="9987" width="20" style="91" customWidth="1"/>
    <col min="9988" max="9988" width="18" style="91" customWidth="1"/>
    <col min="9989" max="9989" width="19.7109375" style="91" customWidth="1"/>
    <col min="9990" max="9990" width="16.140625" style="91" customWidth="1"/>
    <col min="9991" max="9991" width="16.42578125" style="91" customWidth="1"/>
    <col min="9992" max="9992" width="12.140625" style="91" customWidth="1"/>
    <col min="9993" max="9993" width="13.140625" style="91" customWidth="1"/>
    <col min="9994" max="9994" width="13.7109375" style="91" customWidth="1"/>
    <col min="9995" max="9995" width="18.28515625" style="91" customWidth="1"/>
    <col min="9996" max="10240" width="9.140625" style="91"/>
    <col min="10241" max="10241" width="22.85546875" style="91" customWidth="1"/>
    <col min="10242" max="10242" width="19.140625" style="91" customWidth="1"/>
    <col min="10243" max="10243" width="20" style="91" customWidth="1"/>
    <col min="10244" max="10244" width="18" style="91" customWidth="1"/>
    <col min="10245" max="10245" width="19.7109375" style="91" customWidth="1"/>
    <col min="10246" max="10246" width="16.140625" style="91" customWidth="1"/>
    <col min="10247" max="10247" width="16.42578125" style="91" customWidth="1"/>
    <col min="10248" max="10248" width="12.140625" style="91" customWidth="1"/>
    <col min="10249" max="10249" width="13.140625" style="91" customWidth="1"/>
    <col min="10250" max="10250" width="13.7109375" style="91" customWidth="1"/>
    <col min="10251" max="10251" width="18.28515625" style="91" customWidth="1"/>
    <col min="10252" max="10496" width="9.140625" style="91"/>
    <col min="10497" max="10497" width="22.85546875" style="91" customWidth="1"/>
    <col min="10498" max="10498" width="19.140625" style="91" customWidth="1"/>
    <col min="10499" max="10499" width="20" style="91" customWidth="1"/>
    <col min="10500" max="10500" width="18" style="91" customWidth="1"/>
    <col min="10501" max="10501" width="19.7109375" style="91" customWidth="1"/>
    <col min="10502" max="10502" width="16.140625" style="91" customWidth="1"/>
    <col min="10503" max="10503" width="16.42578125" style="91" customWidth="1"/>
    <col min="10504" max="10504" width="12.140625" style="91" customWidth="1"/>
    <col min="10505" max="10505" width="13.140625" style="91" customWidth="1"/>
    <col min="10506" max="10506" width="13.7109375" style="91" customWidth="1"/>
    <col min="10507" max="10507" width="18.28515625" style="91" customWidth="1"/>
    <col min="10508" max="10752" width="9.140625" style="91"/>
    <col min="10753" max="10753" width="22.85546875" style="91" customWidth="1"/>
    <col min="10754" max="10754" width="19.140625" style="91" customWidth="1"/>
    <col min="10755" max="10755" width="20" style="91" customWidth="1"/>
    <col min="10756" max="10756" width="18" style="91" customWidth="1"/>
    <col min="10757" max="10757" width="19.7109375" style="91" customWidth="1"/>
    <col min="10758" max="10758" width="16.140625" style="91" customWidth="1"/>
    <col min="10759" max="10759" width="16.42578125" style="91" customWidth="1"/>
    <col min="10760" max="10760" width="12.140625" style="91" customWidth="1"/>
    <col min="10761" max="10761" width="13.140625" style="91" customWidth="1"/>
    <col min="10762" max="10762" width="13.7109375" style="91" customWidth="1"/>
    <col min="10763" max="10763" width="18.28515625" style="91" customWidth="1"/>
    <col min="10764" max="11008" width="9.140625" style="91"/>
    <col min="11009" max="11009" width="22.85546875" style="91" customWidth="1"/>
    <col min="11010" max="11010" width="19.140625" style="91" customWidth="1"/>
    <col min="11011" max="11011" width="20" style="91" customWidth="1"/>
    <col min="11012" max="11012" width="18" style="91" customWidth="1"/>
    <col min="11013" max="11013" width="19.7109375" style="91" customWidth="1"/>
    <col min="11014" max="11014" width="16.140625" style="91" customWidth="1"/>
    <col min="11015" max="11015" width="16.42578125" style="91" customWidth="1"/>
    <col min="11016" max="11016" width="12.140625" style="91" customWidth="1"/>
    <col min="11017" max="11017" width="13.140625" style="91" customWidth="1"/>
    <col min="11018" max="11018" width="13.7109375" style="91" customWidth="1"/>
    <col min="11019" max="11019" width="18.28515625" style="91" customWidth="1"/>
    <col min="11020" max="11264" width="9.140625" style="91"/>
    <col min="11265" max="11265" width="22.85546875" style="91" customWidth="1"/>
    <col min="11266" max="11266" width="19.140625" style="91" customWidth="1"/>
    <col min="11267" max="11267" width="20" style="91" customWidth="1"/>
    <col min="11268" max="11268" width="18" style="91" customWidth="1"/>
    <col min="11269" max="11269" width="19.7109375" style="91" customWidth="1"/>
    <col min="11270" max="11270" width="16.140625" style="91" customWidth="1"/>
    <col min="11271" max="11271" width="16.42578125" style="91" customWidth="1"/>
    <col min="11272" max="11272" width="12.140625" style="91" customWidth="1"/>
    <col min="11273" max="11273" width="13.140625" style="91" customWidth="1"/>
    <col min="11274" max="11274" width="13.7109375" style="91" customWidth="1"/>
    <col min="11275" max="11275" width="18.28515625" style="91" customWidth="1"/>
    <col min="11276" max="11520" width="9.140625" style="91"/>
    <col min="11521" max="11521" width="22.85546875" style="91" customWidth="1"/>
    <col min="11522" max="11522" width="19.140625" style="91" customWidth="1"/>
    <col min="11523" max="11523" width="20" style="91" customWidth="1"/>
    <col min="11524" max="11524" width="18" style="91" customWidth="1"/>
    <col min="11525" max="11525" width="19.7109375" style="91" customWidth="1"/>
    <col min="11526" max="11526" width="16.140625" style="91" customWidth="1"/>
    <col min="11527" max="11527" width="16.42578125" style="91" customWidth="1"/>
    <col min="11528" max="11528" width="12.140625" style="91" customWidth="1"/>
    <col min="11529" max="11529" width="13.140625" style="91" customWidth="1"/>
    <col min="11530" max="11530" width="13.7109375" style="91" customWidth="1"/>
    <col min="11531" max="11531" width="18.28515625" style="91" customWidth="1"/>
    <col min="11532" max="11776" width="9.140625" style="91"/>
    <col min="11777" max="11777" width="22.85546875" style="91" customWidth="1"/>
    <col min="11778" max="11778" width="19.140625" style="91" customWidth="1"/>
    <col min="11779" max="11779" width="20" style="91" customWidth="1"/>
    <col min="11780" max="11780" width="18" style="91" customWidth="1"/>
    <col min="11781" max="11781" width="19.7109375" style="91" customWidth="1"/>
    <col min="11782" max="11782" width="16.140625" style="91" customWidth="1"/>
    <col min="11783" max="11783" width="16.42578125" style="91" customWidth="1"/>
    <col min="11784" max="11784" width="12.140625" style="91" customWidth="1"/>
    <col min="11785" max="11785" width="13.140625" style="91" customWidth="1"/>
    <col min="11786" max="11786" width="13.7109375" style="91" customWidth="1"/>
    <col min="11787" max="11787" width="18.28515625" style="91" customWidth="1"/>
    <col min="11788" max="12032" width="9.140625" style="91"/>
    <col min="12033" max="12033" width="22.85546875" style="91" customWidth="1"/>
    <col min="12034" max="12034" width="19.140625" style="91" customWidth="1"/>
    <col min="12035" max="12035" width="20" style="91" customWidth="1"/>
    <col min="12036" max="12036" width="18" style="91" customWidth="1"/>
    <col min="12037" max="12037" width="19.7109375" style="91" customWidth="1"/>
    <col min="12038" max="12038" width="16.140625" style="91" customWidth="1"/>
    <col min="12039" max="12039" width="16.42578125" style="91" customWidth="1"/>
    <col min="12040" max="12040" width="12.140625" style="91" customWidth="1"/>
    <col min="12041" max="12041" width="13.140625" style="91" customWidth="1"/>
    <col min="12042" max="12042" width="13.7109375" style="91" customWidth="1"/>
    <col min="12043" max="12043" width="18.28515625" style="91" customWidth="1"/>
    <col min="12044" max="12288" width="9.140625" style="91"/>
    <col min="12289" max="12289" width="22.85546875" style="91" customWidth="1"/>
    <col min="12290" max="12290" width="19.140625" style="91" customWidth="1"/>
    <col min="12291" max="12291" width="20" style="91" customWidth="1"/>
    <col min="12292" max="12292" width="18" style="91" customWidth="1"/>
    <col min="12293" max="12293" width="19.7109375" style="91" customWidth="1"/>
    <col min="12294" max="12294" width="16.140625" style="91" customWidth="1"/>
    <col min="12295" max="12295" width="16.42578125" style="91" customWidth="1"/>
    <col min="12296" max="12296" width="12.140625" style="91" customWidth="1"/>
    <col min="12297" max="12297" width="13.140625" style="91" customWidth="1"/>
    <col min="12298" max="12298" width="13.7109375" style="91" customWidth="1"/>
    <col min="12299" max="12299" width="18.28515625" style="91" customWidth="1"/>
    <col min="12300" max="12544" width="9.140625" style="91"/>
    <col min="12545" max="12545" width="22.85546875" style="91" customWidth="1"/>
    <col min="12546" max="12546" width="19.140625" style="91" customWidth="1"/>
    <col min="12547" max="12547" width="20" style="91" customWidth="1"/>
    <col min="12548" max="12548" width="18" style="91" customWidth="1"/>
    <col min="12549" max="12549" width="19.7109375" style="91" customWidth="1"/>
    <col min="12550" max="12550" width="16.140625" style="91" customWidth="1"/>
    <col min="12551" max="12551" width="16.42578125" style="91" customWidth="1"/>
    <col min="12552" max="12552" width="12.140625" style="91" customWidth="1"/>
    <col min="12553" max="12553" width="13.140625" style="91" customWidth="1"/>
    <col min="12554" max="12554" width="13.7109375" style="91" customWidth="1"/>
    <col min="12555" max="12555" width="18.28515625" style="91" customWidth="1"/>
    <col min="12556" max="12800" width="9.140625" style="91"/>
    <col min="12801" max="12801" width="22.85546875" style="91" customWidth="1"/>
    <col min="12802" max="12802" width="19.140625" style="91" customWidth="1"/>
    <col min="12803" max="12803" width="20" style="91" customWidth="1"/>
    <col min="12804" max="12804" width="18" style="91" customWidth="1"/>
    <col min="12805" max="12805" width="19.7109375" style="91" customWidth="1"/>
    <col min="12806" max="12806" width="16.140625" style="91" customWidth="1"/>
    <col min="12807" max="12807" width="16.42578125" style="91" customWidth="1"/>
    <col min="12808" max="12808" width="12.140625" style="91" customWidth="1"/>
    <col min="12809" max="12809" width="13.140625" style="91" customWidth="1"/>
    <col min="12810" max="12810" width="13.7109375" style="91" customWidth="1"/>
    <col min="12811" max="12811" width="18.28515625" style="91" customWidth="1"/>
    <col min="12812" max="13056" width="9.140625" style="91"/>
    <col min="13057" max="13057" width="22.85546875" style="91" customWidth="1"/>
    <col min="13058" max="13058" width="19.140625" style="91" customWidth="1"/>
    <col min="13059" max="13059" width="20" style="91" customWidth="1"/>
    <col min="13060" max="13060" width="18" style="91" customWidth="1"/>
    <col min="13061" max="13061" width="19.7109375" style="91" customWidth="1"/>
    <col min="13062" max="13062" width="16.140625" style="91" customWidth="1"/>
    <col min="13063" max="13063" width="16.42578125" style="91" customWidth="1"/>
    <col min="13064" max="13064" width="12.140625" style="91" customWidth="1"/>
    <col min="13065" max="13065" width="13.140625" style="91" customWidth="1"/>
    <col min="13066" max="13066" width="13.7109375" style="91" customWidth="1"/>
    <col min="13067" max="13067" width="18.28515625" style="91" customWidth="1"/>
    <col min="13068" max="13312" width="9.140625" style="91"/>
    <col min="13313" max="13313" width="22.85546875" style="91" customWidth="1"/>
    <col min="13314" max="13314" width="19.140625" style="91" customWidth="1"/>
    <col min="13315" max="13315" width="20" style="91" customWidth="1"/>
    <col min="13316" max="13316" width="18" style="91" customWidth="1"/>
    <col min="13317" max="13317" width="19.7109375" style="91" customWidth="1"/>
    <col min="13318" max="13318" width="16.140625" style="91" customWidth="1"/>
    <col min="13319" max="13319" width="16.42578125" style="91" customWidth="1"/>
    <col min="13320" max="13320" width="12.140625" style="91" customWidth="1"/>
    <col min="13321" max="13321" width="13.140625" style="91" customWidth="1"/>
    <col min="13322" max="13322" width="13.7109375" style="91" customWidth="1"/>
    <col min="13323" max="13323" width="18.28515625" style="91" customWidth="1"/>
    <col min="13324" max="13568" width="9.140625" style="91"/>
    <col min="13569" max="13569" width="22.85546875" style="91" customWidth="1"/>
    <col min="13570" max="13570" width="19.140625" style="91" customWidth="1"/>
    <col min="13571" max="13571" width="20" style="91" customWidth="1"/>
    <col min="13572" max="13572" width="18" style="91" customWidth="1"/>
    <col min="13573" max="13573" width="19.7109375" style="91" customWidth="1"/>
    <col min="13574" max="13574" width="16.140625" style="91" customWidth="1"/>
    <col min="13575" max="13575" width="16.42578125" style="91" customWidth="1"/>
    <col min="13576" max="13576" width="12.140625" style="91" customWidth="1"/>
    <col min="13577" max="13577" width="13.140625" style="91" customWidth="1"/>
    <col min="13578" max="13578" width="13.7109375" style="91" customWidth="1"/>
    <col min="13579" max="13579" width="18.28515625" style="91" customWidth="1"/>
    <col min="13580" max="13824" width="9.140625" style="91"/>
    <col min="13825" max="13825" width="22.85546875" style="91" customWidth="1"/>
    <col min="13826" max="13826" width="19.140625" style="91" customWidth="1"/>
    <col min="13827" max="13827" width="20" style="91" customWidth="1"/>
    <col min="13828" max="13828" width="18" style="91" customWidth="1"/>
    <col min="13829" max="13829" width="19.7109375" style="91" customWidth="1"/>
    <col min="13830" max="13830" width="16.140625" style="91" customWidth="1"/>
    <col min="13831" max="13831" width="16.42578125" style="91" customWidth="1"/>
    <col min="13832" max="13832" width="12.140625" style="91" customWidth="1"/>
    <col min="13833" max="13833" width="13.140625" style="91" customWidth="1"/>
    <col min="13834" max="13834" width="13.7109375" style="91" customWidth="1"/>
    <col min="13835" max="13835" width="18.28515625" style="91" customWidth="1"/>
    <col min="13836" max="14080" width="9.140625" style="91"/>
    <col min="14081" max="14081" width="22.85546875" style="91" customWidth="1"/>
    <col min="14082" max="14082" width="19.140625" style="91" customWidth="1"/>
    <col min="14083" max="14083" width="20" style="91" customWidth="1"/>
    <col min="14084" max="14084" width="18" style="91" customWidth="1"/>
    <col min="14085" max="14085" width="19.7109375" style="91" customWidth="1"/>
    <col min="14086" max="14086" width="16.140625" style="91" customWidth="1"/>
    <col min="14087" max="14087" width="16.42578125" style="91" customWidth="1"/>
    <col min="14088" max="14088" width="12.140625" style="91" customWidth="1"/>
    <col min="14089" max="14089" width="13.140625" style="91" customWidth="1"/>
    <col min="14090" max="14090" width="13.7109375" style="91" customWidth="1"/>
    <col min="14091" max="14091" width="18.28515625" style="91" customWidth="1"/>
    <col min="14092" max="14336" width="9.140625" style="91"/>
    <col min="14337" max="14337" width="22.85546875" style="91" customWidth="1"/>
    <col min="14338" max="14338" width="19.140625" style="91" customWidth="1"/>
    <col min="14339" max="14339" width="20" style="91" customWidth="1"/>
    <col min="14340" max="14340" width="18" style="91" customWidth="1"/>
    <col min="14341" max="14341" width="19.7109375" style="91" customWidth="1"/>
    <col min="14342" max="14342" width="16.140625" style="91" customWidth="1"/>
    <col min="14343" max="14343" width="16.42578125" style="91" customWidth="1"/>
    <col min="14344" max="14344" width="12.140625" style="91" customWidth="1"/>
    <col min="14345" max="14345" width="13.140625" style="91" customWidth="1"/>
    <col min="14346" max="14346" width="13.7109375" style="91" customWidth="1"/>
    <col min="14347" max="14347" width="18.28515625" style="91" customWidth="1"/>
    <col min="14348" max="14592" width="9.140625" style="91"/>
    <col min="14593" max="14593" width="22.85546875" style="91" customWidth="1"/>
    <col min="14594" max="14594" width="19.140625" style="91" customWidth="1"/>
    <col min="14595" max="14595" width="20" style="91" customWidth="1"/>
    <col min="14596" max="14596" width="18" style="91" customWidth="1"/>
    <col min="14597" max="14597" width="19.7109375" style="91" customWidth="1"/>
    <col min="14598" max="14598" width="16.140625" style="91" customWidth="1"/>
    <col min="14599" max="14599" width="16.42578125" style="91" customWidth="1"/>
    <col min="14600" max="14600" width="12.140625" style="91" customWidth="1"/>
    <col min="14601" max="14601" width="13.140625" style="91" customWidth="1"/>
    <col min="14602" max="14602" width="13.7109375" style="91" customWidth="1"/>
    <col min="14603" max="14603" width="18.28515625" style="91" customWidth="1"/>
    <col min="14604" max="14848" width="9.140625" style="91"/>
    <col min="14849" max="14849" width="22.85546875" style="91" customWidth="1"/>
    <col min="14850" max="14850" width="19.140625" style="91" customWidth="1"/>
    <col min="14851" max="14851" width="20" style="91" customWidth="1"/>
    <col min="14852" max="14852" width="18" style="91" customWidth="1"/>
    <col min="14853" max="14853" width="19.7109375" style="91" customWidth="1"/>
    <col min="14854" max="14854" width="16.140625" style="91" customWidth="1"/>
    <col min="14855" max="14855" width="16.42578125" style="91" customWidth="1"/>
    <col min="14856" max="14856" width="12.140625" style="91" customWidth="1"/>
    <col min="14857" max="14857" width="13.140625" style="91" customWidth="1"/>
    <col min="14858" max="14858" width="13.7109375" style="91" customWidth="1"/>
    <col min="14859" max="14859" width="18.28515625" style="91" customWidth="1"/>
    <col min="14860" max="15104" width="9.140625" style="91"/>
    <col min="15105" max="15105" width="22.85546875" style="91" customWidth="1"/>
    <col min="15106" max="15106" width="19.140625" style="91" customWidth="1"/>
    <col min="15107" max="15107" width="20" style="91" customWidth="1"/>
    <col min="15108" max="15108" width="18" style="91" customWidth="1"/>
    <col min="15109" max="15109" width="19.7109375" style="91" customWidth="1"/>
    <col min="15110" max="15110" width="16.140625" style="91" customWidth="1"/>
    <col min="15111" max="15111" width="16.42578125" style="91" customWidth="1"/>
    <col min="15112" max="15112" width="12.140625" style="91" customWidth="1"/>
    <col min="15113" max="15113" width="13.140625" style="91" customWidth="1"/>
    <col min="15114" max="15114" width="13.7109375" style="91" customWidth="1"/>
    <col min="15115" max="15115" width="18.28515625" style="91" customWidth="1"/>
    <col min="15116" max="15360" width="9.140625" style="91"/>
    <col min="15361" max="15361" width="22.85546875" style="91" customWidth="1"/>
    <col min="15362" max="15362" width="19.140625" style="91" customWidth="1"/>
    <col min="15363" max="15363" width="20" style="91" customWidth="1"/>
    <col min="15364" max="15364" width="18" style="91" customWidth="1"/>
    <col min="15365" max="15365" width="19.7109375" style="91" customWidth="1"/>
    <col min="15366" max="15366" width="16.140625" style="91" customWidth="1"/>
    <col min="15367" max="15367" width="16.42578125" style="91" customWidth="1"/>
    <col min="15368" max="15368" width="12.140625" style="91" customWidth="1"/>
    <col min="15369" max="15369" width="13.140625" style="91" customWidth="1"/>
    <col min="15370" max="15370" width="13.7109375" style="91" customWidth="1"/>
    <col min="15371" max="15371" width="18.28515625" style="91" customWidth="1"/>
    <col min="15372" max="15616" width="9.140625" style="91"/>
    <col min="15617" max="15617" width="22.85546875" style="91" customWidth="1"/>
    <col min="15618" max="15618" width="19.140625" style="91" customWidth="1"/>
    <col min="15619" max="15619" width="20" style="91" customWidth="1"/>
    <col min="15620" max="15620" width="18" style="91" customWidth="1"/>
    <col min="15621" max="15621" width="19.7109375" style="91" customWidth="1"/>
    <col min="15622" max="15622" width="16.140625" style="91" customWidth="1"/>
    <col min="15623" max="15623" width="16.42578125" style="91" customWidth="1"/>
    <col min="15624" max="15624" width="12.140625" style="91" customWidth="1"/>
    <col min="15625" max="15625" width="13.140625" style="91" customWidth="1"/>
    <col min="15626" max="15626" width="13.7109375" style="91" customWidth="1"/>
    <col min="15627" max="15627" width="18.28515625" style="91" customWidth="1"/>
    <col min="15628" max="15872" width="9.140625" style="91"/>
    <col min="15873" max="15873" width="22.85546875" style="91" customWidth="1"/>
    <col min="15874" max="15874" width="19.140625" style="91" customWidth="1"/>
    <col min="15875" max="15875" width="20" style="91" customWidth="1"/>
    <col min="15876" max="15876" width="18" style="91" customWidth="1"/>
    <col min="15877" max="15877" width="19.7109375" style="91" customWidth="1"/>
    <col min="15878" max="15878" width="16.140625" style="91" customWidth="1"/>
    <col min="15879" max="15879" width="16.42578125" style="91" customWidth="1"/>
    <col min="15880" max="15880" width="12.140625" style="91" customWidth="1"/>
    <col min="15881" max="15881" width="13.140625" style="91" customWidth="1"/>
    <col min="15882" max="15882" width="13.7109375" style="91" customWidth="1"/>
    <col min="15883" max="15883" width="18.28515625" style="91" customWidth="1"/>
    <col min="15884" max="16128" width="9.140625" style="91"/>
    <col min="16129" max="16129" width="22.85546875" style="91" customWidth="1"/>
    <col min="16130" max="16130" width="19.140625" style="91" customWidth="1"/>
    <col min="16131" max="16131" width="20" style="91" customWidth="1"/>
    <col min="16132" max="16132" width="18" style="91" customWidth="1"/>
    <col min="16133" max="16133" width="19.7109375" style="91" customWidth="1"/>
    <col min="16134" max="16134" width="16.140625" style="91" customWidth="1"/>
    <col min="16135" max="16135" width="16.42578125" style="91" customWidth="1"/>
    <col min="16136" max="16136" width="12.140625" style="91" customWidth="1"/>
    <col min="16137" max="16137" width="13.140625" style="91" customWidth="1"/>
    <col min="16138" max="16138" width="13.7109375" style="91" customWidth="1"/>
    <col min="16139" max="16139" width="18.28515625" style="91" customWidth="1"/>
    <col min="16140" max="16384" width="9.140625" style="91"/>
  </cols>
  <sheetData>
    <row r="2" spans="1:11" s="81" customFormat="1" ht="16.5" x14ac:dyDescent="0.3">
      <c r="A2" s="80"/>
      <c r="D2" s="82"/>
      <c r="E2" s="82"/>
      <c r="F2" s="82"/>
      <c r="G2" s="82"/>
      <c r="H2" s="82"/>
      <c r="I2" s="83"/>
    </row>
    <row r="3" spans="1:11" s="87" customFormat="1" ht="15" x14ac:dyDescent="0.25">
      <c r="A3" s="84"/>
      <c r="B3" s="85"/>
      <c r="C3" s="85"/>
      <c r="D3" s="86"/>
      <c r="E3" s="86"/>
      <c r="I3" s="88" t="s">
        <v>158</v>
      </c>
      <c r="J3" s="89"/>
      <c r="K3" s="89"/>
    </row>
    <row r="4" spans="1:11" ht="15" customHeight="1" x14ac:dyDescent="0.2">
      <c r="A4" s="90" t="s">
        <v>159</v>
      </c>
      <c r="B4" s="90"/>
      <c r="C4" s="90"/>
      <c r="D4" s="90"/>
      <c r="E4" s="90"/>
      <c r="F4" s="90"/>
      <c r="G4" s="90"/>
      <c r="H4" s="90"/>
      <c r="I4" s="90"/>
    </row>
    <row r="5" spans="1:11" ht="14.25" thickBot="1" x14ac:dyDescent="0.25">
      <c r="A5" s="92"/>
      <c r="B5" s="93"/>
      <c r="C5" s="93"/>
      <c r="D5" s="93"/>
      <c r="E5" s="93"/>
      <c r="F5" s="93"/>
      <c r="G5" s="93"/>
      <c r="H5" s="92"/>
      <c r="I5" s="92"/>
      <c r="J5" s="94"/>
      <c r="K5" s="95"/>
    </row>
    <row r="6" spans="1:11" ht="15" customHeight="1" thickBot="1" x14ac:dyDescent="0.25">
      <c r="A6" s="96"/>
      <c r="B6" s="97" t="s">
        <v>160</v>
      </c>
      <c r="C6" s="98"/>
      <c r="D6" s="98"/>
      <c r="E6" s="98"/>
      <c r="F6" s="98"/>
      <c r="G6" s="99"/>
      <c r="H6" s="100"/>
      <c r="I6" s="100"/>
    </row>
    <row r="7" spans="1:11" ht="15" x14ac:dyDescent="0.25">
      <c r="A7" s="101" t="s">
        <v>161</v>
      </c>
      <c r="B7" s="102" t="s">
        <v>162</v>
      </c>
      <c r="C7" s="103" t="s">
        <v>163</v>
      </c>
      <c r="D7" s="102" t="s">
        <v>164</v>
      </c>
      <c r="E7" s="104" t="s">
        <v>165</v>
      </c>
      <c r="F7" s="105" t="s">
        <v>166</v>
      </c>
      <c r="G7" s="105" t="s">
        <v>167</v>
      </c>
      <c r="H7" s="105" t="s">
        <v>168</v>
      </c>
      <c r="I7" s="106" t="s">
        <v>169</v>
      </c>
      <c r="J7" s="107"/>
    </row>
    <row r="8" spans="1:11" ht="81.75" customHeight="1" x14ac:dyDescent="0.25">
      <c r="A8" s="108"/>
      <c r="B8" s="109"/>
      <c r="C8" s="110"/>
      <c r="D8" s="109"/>
      <c r="E8" s="111"/>
      <c r="F8" s="112"/>
      <c r="G8" s="112"/>
      <c r="H8" s="112"/>
      <c r="I8" s="113"/>
    </row>
    <row r="9" spans="1:11" s="118" customFormat="1" ht="12.75" customHeight="1" x14ac:dyDescent="0.2">
      <c r="A9" s="114" t="s">
        <v>170</v>
      </c>
      <c r="B9" s="115"/>
      <c r="C9" s="115"/>
      <c r="D9" s="115"/>
      <c r="E9" s="116"/>
      <c r="F9" s="116"/>
      <c r="G9" s="116"/>
      <c r="H9" s="116"/>
      <c r="I9" s="117"/>
    </row>
    <row r="10" spans="1:11" s="118" customFormat="1" ht="15" x14ac:dyDescent="0.2">
      <c r="A10" s="119" t="s">
        <v>13</v>
      </c>
      <c r="B10" s="120"/>
      <c r="C10" s="120"/>
      <c r="D10" s="120">
        <f>SUM([1]SP171!D10,[1]SP172!D10,[1]SP173!D10,[1]SP174!D10,[1]SP353!D10,[1]SP385!D10,[1]P259!D10,[1]P260!D10,[1]P261!D10,[1]P262!D10,[1]P434!D10,[1]PPP23!D10,[1]DBFO!D10)</f>
        <v>101277920.22</v>
      </c>
      <c r="E10" s="120">
        <f>SUM([1]SP171!E10,[1]SP172!E10,[1]SP173!E10,[1]SP174!E10,[1]SP353!E10,[1]SP385!E10,[1]P259!E10,[1]P260!E10,[1]P261!E10,[1]P262!E10,[1]P434!E10,[1]PPP23!E10,[1]DBFO!E10)</f>
        <v>1121218.98</v>
      </c>
      <c r="F10" s="120"/>
      <c r="G10" s="120">
        <f>SUM([1]SP171!G10,[1]SP172!G10,[1]SP173!G10,[1]SP174!G10,[1]SP353!G10,[1]SP385!G10,[1]P259!G10,[1]P260!G10,[1]P261!G10,[1]P262!G10,[1]P434!G10,[1]PPP23!G10,[1]DBFO!G10,'[1]LO 163'!G10)</f>
        <v>7982832.9799999995</v>
      </c>
      <c r="H10" s="120"/>
      <c r="I10" s="121">
        <f>SUM(B10:H10)</f>
        <v>110381972.18000001</v>
      </c>
    </row>
    <row r="11" spans="1:11" x14ac:dyDescent="0.2">
      <c r="A11" s="119" t="s">
        <v>171</v>
      </c>
      <c r="B11" s="120">
        <f t="shared" ref="B11:I11" si="0">SUM(B12:B14)</f>
        <v>0</v>
      </c>
      <c r="C11" s="120">
        <f t="shared" si="0"/>
        <v>0</v>
      </c>
      <c r="D11" s="120">
        <f t="shared" si="0"/>
        <v>78982.820000000007</v>
      </c>
      <c r="E11" s="120">
        <f t="shared" si="0"/>
        <v>44034</v>
      </c>
      <c r="F11" s="120">
        <f t="shared" si="0"/>
        <v>0</v>
      </c>
      <c r="G11" s="120">
        <f t="shared" si="0"/>
        <v>961415.37</v>
      </c>
      <c r="H11" s="120">
        <f t="shared" si="0"/>
        <v>0</v>
      </c>
      <c r="I11" s="121">
        <f t="shared" si="0"/>
        <v>1084432.19</v>
      </c>
    </row>
    <row r="12" spans="1:11" x14ac:dyDescent="0.2">
      <c r="A12" s="122" t="s">
        <v>172</v>
      </c>
      <c r="B12" s="123"/>
      <c r="C12" s="123"/>
      <c r="D12" s="123">
        <v>0</v>
      </c>
      <c r="E12" s="123">
        <f>SUM([1]DBFO!E12)</f>
        <v>0</v>
      </c>
      <c r="F12" s="123"/>
      <c r="G12" s="124">
        <f>SUM([1]SP174!G12+[1]SP385!G12)</f>
        <v>0</v>
      </c>
      <c r="H12" s="124">
        <f>SUM([1]P259!H12)</f>
        <v>0</v>
      </c>
      <c r="I12" s="125">
        <f>SUM(B12:H12)</f>
        <v>0</v>
      </c>
    </row>
    <row r="13" spans="1:11" x14ac:dyDescent="0.2">
      <c r="A13" s="122" t="s">
        <v>173</v>
      </c>
      <c r="B13" s="124"/>
      <c r="C13" s="124"/>
      <c r="D13" s="124">
        <f>SUM([1]SP171!D13,[1]SP172!D13,[1]SP173!D13,[1]SP174!D13,[1]SP353!D13,[1]SP385!D13,[1]P259!D13,[1]P260!D13,[1]P261!D13,[1]P262!D13,[1]P434!D13,[1]PPP23!D13,[1]DBFO!D13)</f>
        <v>78982.820000000007</v>
      </c>
      <c r="E13" s="124">
        <f>SUM([1]SP171!E13,[1]SP172!E13,[1]SP173!E13,[1]SP174!E13,[1]SP353!E13,[1]SP385!E13,[1]P259!E13,[1]P260!E13,[1]P261!E13,[1]P262!E13,[1]P434!E13,[1]PPP23!E13,[1]DBFO!E13,)</f>
        <v>44034</v>
      </c>
      <c r="F13" s="123"/>
      <c r="G13" s="124">
        <f>SUM([1]SP171!G13,[1]SP172!G13,[1]SP173!G13,[1]SP174!G13,[1]SP353!G13,[1]SP385!G13,[1]P259!G13,[1]P260!G13,[1]P261!G13,[1]P262!G13,[1]P434!G13,[1]PPP23!G13,[1]DBFO!G13,'[1]LO 163'!G13)</f>
        <v>961415.37</v>
      </c>
      <c r="H13" s="123"/>
      <c r="I13" s="125">
        <f>SUM(B13:H13)</f>
        <v>1084432.19</v>
      </c>
      <c r="J13" s="126"/>
    </row>
    <row r="14" spans="1:11" x14ac:dyDescent="0.2">
      <c r="A14" s="122" t="s">
        <v>174</v>
      </c>
      <c r="B14" s="124"/>
      <c r="C14" s="123"/>
      <c r="D14" s="124"/>
      <c r="E14" s="124">
        <f>SUM([1]P259!E14)</f>
        <v>0</v>
      </c>
      <c r="F14" s="124"/>
      <c r="G14" s="124"/>
      <c r="H14" s="124">
        <f>SUM([1]P259!H14)</f>
        <v>0</v>
      </c>
      <c r="I14" s="125">
        <f>SUM(B14:H14)</f>
        <v>0</v>
      </c>
    </row>
    <row r="15" spans="1:11" x14ac:dyDescent="0.2">
      <c r="A15" s="119" t="s">
        <v>175</v>
      </c>
      <c r="B15" s="120">
        <f>SUM(B16:B17)</f>
        <v>0</v>
      </c>
      <c r="C15" s="120">
        <f t="shared" ref="C15:I15" si="1">SUM(C16:C17)</f>
        <v>0</v>
      </c>
      <c r="D15" s="120">
        <f t="shared" si="1"/>
        <v>0</v>
      </c>
      <c r="E15" s="120">
        <f t="shared" si="1"/>
        <v>9911.2000000000007</v>
      </c>
      <c r="F15" s="120">
        <f t="shared" si="1"/>
        <v>0</v>
      </c>
      <c r="G15" s="120">
        <f t="shared" si="1"/>
        <v>263694.93</v>
      </c>
      <c r="H15" s="120">
        <f t="shared" si="1"/>
        <v>0</v>
      </c>
      <c r="I15" s="121">
        <f t="shared" si="1"/>
        <v>273606.13</v>
      </c>
    </row>
    <row r="16" spans="1:11" x14ac:dyDescent="0.2">
      <c r="A16" s="122" t="s">
        <v>176</v>
      </c>
      <c r="B16" s="123"/>
      <c r="C16" s="123"/>
      <c r="D16" s="123"/>
      <c r="E16" s="124">
        <f>SUM([1]SP171!E16,[1]SP172!E16,[1]SP173!E16,[1]SP174!E16,[1]SP353!E16,[1]SP385!E16,[1]P259!E16,[1]P260!E16,[1]P261!E16,[1]P262!E16,[1]P434!E16,[1]PPP23!E16,[1]DBFO!E16)</f>
        <v>0</v>
      </c>
      <c r="F16" s="124"/>
      <c r="G16" s="124">
        <f>SUM([1]SP171!G16,[1]SP172!G16,[1]SP173!G16,[1]SP174!G16,[1]SP353!G16,[1]SP385!G16,[1]P259!G16,[1]P260!G16,[1]P261!G16,[1]P262!G16,[1]P434!G16,[1]PPP23!G16,[1]DBFO!G16)</f>
        <v>0</v>
      </c>
      <c r="H16" s="123"/>
      <c r="I16" s="125">
        <f>SUM(B16:H16)</f>
        <v>0</v>
      </c>
    </row>
    <row r="17" spans="1:11" x14ac:dyDescent="0.2">
      <c r="A17" s="122" t="s">
        <v>173</v>
      </c>
      <c r="B17" s="124"/>
      <c r="C17" s="123"/>
      <c r="D17" s="124">
        <f>SUM([1]P262!D17)</f>
        <v>0</v>
      </c>
      <c r="E17" s="124">
        <f>SUM([1]P262!E17,[1]SP174!E17,[1]DBFO!E17)</f>
        <v>9911.2000000000007</v>
      </c>
      <c r="F17" s="123"/>
      <c r="G17" s="124">
        <f>SUM([1]SP171!G17,[1]SP172!G17,[1]SP173!G17,[1]SP174!G17,[1]SP353!G17,[1]SP385!G17,[1]P259!G17,[1]P260!G17,[1]P261!G17,[1]P262!G17,[1]P434!G17,[1]PPP23!G17,[1]DBFO!G17,'[1]LO 163'!G17)</f>
        <v>263694.93</v>
      </c>
      <c r="H17" s="124"/>
      <c r="I17" s="125">
        <f>SUM(B17:H17)</f>
        <v>273606.13</v>
      </c>
    </row>
    <row r="18" spans="1:11" x14ac:dyDescent="0.2">
      <c r="A18" s="119" t="s">
        <v>14</v>
      </c>
      <c r="B18" s="120">
        <f t="shared" ref="B18:I18" si="2">B10+B11-B15</f>
        <v>0</v>
      </c>
      <c r="C18" s="120">
        <f t="shared" si="2"/>
        <v>0</v>
      </c>
      <c r="D18" s="120">
        <f t="shared" si="2"/>
        <v>101356903.03999999</v>
      </c>
      <c r="E18" s="120">
        <f t="shared" si="2"/>
        <v>1155341.78</v>
      </c>
      <c r="F18" s="120">
        <f t="shared" si="2"/>
        <v>0</v>
      </c>
      <c r="G18" s="120">
        <f t="shared" si="2"/>
        <v>8680553.4199999999</v>
      </c>
      <c r="H18" s="120">
        <f t="shared" si="2"/>
        <v>0</v>
      </c>
      <c r="I18" s="121">
        <f t="shared" si="2"/>
        <v>111192798.24000001</v>
      </c>
    </row>
    <row r="19" spans="1:11" x14ac:dyDescent="0.2">
      <c r="A19" s="127" t="s">
        <v>177</v>
      </c>
      <c r="B19" s="128"/>
      <c r="C19" s="128"/>
      <c r="D19" s="128"/>
      <c r="E19" s="128"/>
      <c r="F19" s="128"/>
      <c r="G19" s="128"/>
      <c r="H19" s="128"/>
      <c r="I19" s="129"/>
    </row>
    <row r="20" spans="1:11" x14ac:dyDescent="0.2">
      <c r="A20" s="119" t="s">
        <v>13</v>
      </c>
      <c r="B20" s="120"/>
      <c r="C20" s="120"/>
      <c r="D20" s="120">
        <f>SUM([1]SP171!D20,[1]SP172!D20,[1]SP173!D20,[1]SP174!D20,[1]SP353!D20,[1]SP385!D20,[1]P259!D20,[1]P260!D20,[1]P261!D20,[1]P262!D20,[1]P434!D20,[1]PPP23!D20,[1]DBFO!D20,)</f>
        <v>29475977.359999999</v>
      </c>
      <c r="E20" s="120">
        <f>SUM([1]SP171!E20,[1]SP172!E20,[1]SP173!E20,[1]SP174!E20,[1]SP353!E20,[1]SP385!E20,[1]P259!E20,[1]P260!E20,[1]P261!E20,[1]P262!E20,[1]P434!E20,[1]PPP23!E20,[1]DBFO!E20,)</f>
        <v>617497.65999999992</v>
      </c>
      <c r="F20" s="120"/>
      <c r="G20" s="120">
        <f>SUM([1]SP171!G20,[1]SP172!G20,[1]SP173!G20,[1]SP174!G20,[1]SP353!G20,[1]SP385!G20,[1]P259!G20,[1]P260!G20,[1]P261!G20,[1]P262!G20,[1]P434!G20,[1]PPP23!G20,[1]DBFO!G20,'[1]LO 163'!G20)</f>
        <v>7777945.0199999986</v>
      </c>
      <c r="H20" s="120"/>
      <c r="I20" s="121">
        <f>SUM(B20:H20)</f>
        <v>37871420.039999999</v>
      </c>
      <c r="J20" s="130"/>
      <c r="K20" s="95"/>
    </row>
    <row r="21" spans="1:11" x14ac:dyDescent="0.2">
      <c r="A21" s="119" t="s">
        <v>171</v>
      </c>
      <c r="B21" s="120">
        <f>SUM(B22:B24)</f>
        <v>0</v>
      </c>
      <c r="C21" s="120">
        <f t="shared" ref="C21:I21" si="3">SUM(C22:C24)</f>
        <v>0</v>
      </c>
      <c r="D21" s="120">
        <f t="shared" si="3"/>
        <v>2592519.9300000002</v>
      </c>
      <c r="E21" s="120">
        <f t="shared" si="3"/>
        <v>78730.62999999999</v>
      </c>
      <c r="F21" s="120">
        <f t="shared" si="3"/>
        <v>0</v>
      </c>
      <c r="G21" s="120">
        <f t="shared" si="3"/>
        <v>1067479.77</v>
      </c>
      <c r="H21" s="120">
        <f t="shared" si="3"/>
        <v>0</v>
      </c>
      <c r="I21" s="121">
        <f t="shared" si="3"/>
        <v>3738730.33</v>
      </c>
    </row>
    <row r="22" spans="1:11" x14ac:dyDescent="0.2">
      <c r="A22" s="122" t="s">
        <v>178</v>
      </c>
      <c r="B22" s="124"/>
      <c r="C22" s="124"/>
      <c r="D22" s="124">
        <f>SUM([1]SP171!D22+[1]SP172!D22+[1]SP173!D22+[1]SP174!D22+[1]SP353!D22+[1]SP385!D22+[1]P259!D22+[1]P260!D22+[1]P261!D22+[1]P262!D22+[1]P434!D22+[1]PPP23!D22+[1]DBFO!D22)</f>
        <v>2592519.9300000002</v>
      </c>
      <c r="E22" s="124">
        <f>SUM([1]SP171!E22+[1]SP172!E22+[1]SP173!E22+[1]SP174!E22+[1]SP353!E22+[1]SP385!E22+[1]P259!E22+[1]P260!E22+[1]P261!E22+[1]P262!E22+[1]P434!E22+[1]PPP23!E22+[1]DBFO!E22)</f>
        <v>78730.62999999999</v>
      </c>
      <c r="F22" s="124"/>
      <c r="G22" s="124">
        <f>SUM([1]SP171!G22,[1]SP172!G22,[1]SP173!G22,[1]SP174!G22,[1]SP353!G22,[1]SP385!G22,[1]P259!G22,[1]P260!G22,[1]P261!G22,[1]P262!G22,[1]P434!G22,[1]PPP23!G22,[1]DBFO!G22)</f>
        <v>106064.4</v>
      </c>
      <c r="H22" s="123"/>
      <c r="I22" s="125">
        <f t="shared" ref="I22:I27" si="4">SUM(B22:H22)</f>
        <v>2777314.96</v>
      </c>
      <c r="J22" s="126"/>
    </row>
    <row r="23" spans="1:11" x14ac:dyDescent="0.2">
      <c r="A23" s="122" t="s">
        <v>173</v>
      </c>
      <c r="B23" s="123"/>
      <c r="C23" s="123"/>
      <c r="D23" s="124">
        <f>SUM([1]SP171!D23+[1]SP172!D23+[1]SP173!D23+[1]SP174!D23+[1]SP353!D23+[1]SP385!D23+[1]P259!D23+[1]P260!D23+[1]P261!D23+[1]P262!D23+[1]P434!D23+[1]PPP23!D23+[1]DBFO!D23)</f>
        <v>0</v>
      </c>
      <c r="E23" s="124">
        <f>SUM([1]SP171!E23+[1]SP172!E23+[1]SP173!E23+[1]SP174!E23+[1]SP353!E23+[1]SP385!E23+[1]P259!E23+[1]P260!E23+[1]P261!E23+[1]P262!E23+[1]P434!E23+[1]PPP23!E23+[1]DBFO!E23)</f>
        <v>0</v>
      </c>
      <c r="F23" s="123"/>
      <c r="G23" s="124">
        <f>SUM([1]SP171!G23,[1]SP172!G23,[1]SP173!G23,[1]SP174!G23,[1]SP353!G23,[1]SP385!G23,[1]P259!G23,[1]P260!G23,[1]P261!G23,[1]P262!G23,[1]P434!G23,[1]PPP23!G23,[1]DBFO!G23,'[1]LO 163'!G23)</f>
        <v>961415.37</v>
      </c>
      <c r="H23" s="123"/>
      <c r="I23" s="125">
        <f t="shared" si="4"/>
        <v>961415.37</v>
      </c>
    </row>
    <row r="24" spans="1:11" x14ac:dyDescent="0.2">
      <c r="A24" s="122" t="s">
        <v>174</v>
      </c>
      <c r="B24" s="123"/>
      <c r="C24" s="123"/>
      <c r="D24" s="123"/>
      <c r="E24" s="123"/>
      <c r="F24" s="123"/>
      <c r="G24" s="123"/>
      <c r="H24" s="123"/>
      <c r="I24" s="125">
        <f t="shared" si="4"/>
        <v>0</v>
      </c>
    </row>
    <row r="25" spans="1:11" x14ac:dyDescent="0.2">
      <c r="A25" s="119" t="s">
        <v>175</v>
      </c>
      <c r="B25" s="120">
        <f>SUM(B26:B27)</f>
        <v>0</v>
      </c>
      <c r="C25" s="120">
        <f t="shared" ref="C25:I25" si="5">SUM(C26:C27)</f>
        <v>0</v>
      </c>
      <c r="D25" s="120">
        <f t="shared" si="5"/>
        <v>0</v>
      </c>
      <c r="E25" s="120">
        <f t="shared" si="5"/>
        <v>9911.2000000000007</v>
      </c>
      <c r="F25" s="120">
        <f t="shared" si="5"/>
        <v>0</v>
      </c>
      <c r="G25" s="120">
        <f t="shared" si="5"/>
        <v>263694.93</v>
      </c>
      <c r="H25" s="120">
        <f t="shared" si="5"/>
        <v>0</v>
      </c>
      <c r="I25" s="121">
        <f t="shared" si="5"/>
        <v>273606.13</v>
      </c>
    </row>
    <row r="26" spans="1:11" x14ac:dyDescent="0.2">
      <c r="A26" s="122" t="s">
        <v>176</v>
      </c>
      <c r="B26" s="123"/>
      <c r="C26" s="123"/>
      <c r="D26" s="123"/>
      <c r="E26" s="124">
        <f>SUM([1]SP171!E26,[1]SP172!E26,[1]SP173!E26,[1]SP174!E26,[1]SP353!E26,[1]SP385!E26,[1]P259!E26,[1]P260!E26,[1]P261!E26,[1]P262!E26,[1]P434!E26,[1]PPP23!E26,[1]DBFO!E26)</f>
        <v>0</v>
      </c>
      <c r="F26" s="124"/>
      <c r="G26" s="124">
        <f>SUM([1]SP171!G26,[1]SP172!G26,[1]SP173!G26,[1]SP174!G26,[1]SP353!G26,[1]SP385!G26,[1]P259!G26,[1]P260!G26,[1]P261!G26,[1]P262!G26,[1]P434!G26,[1]PPP23!G26,[1]DBFO!G26)</f>
        <v>0</v>
      </c>
      <c r="H26" s="123"/>
      <c r="I26" s="125">
        <f t="shared" si="4"/>
        <v>0</v>
      </c>
    </row>
    <row r="27" spans="1:11" x14ac:dyDescent="0.2">
      <c r="A27" s="122" t="s">
        <v>173</v>
      </c>
      <c r="B27" s="123"/>
      <c r="C27" s="123"/>
      <c r="D27" s="124">
        <f>SUM([1]P262!D27)</f>
        <v>0</v>
      </c>
      <c r="E27" s="124">
        <f>SUM([1]SP171!E27,[1]SP172!E27,[1]SP173!E27,[1]SP174!E27,[1]SP353!E27,[1]SP385!E27,[1]P259!E27,[1]P260!E27,[1]P261!E27,[1]P262!E27,[1]P434!E27,[1]PPP23!E27,[1]DBFO!E27)</f>
        <v>9911.2000000000007</v>
      </c>
      <c r="F27" s="123"/>
      <c r="G27" s="124">
        <f>SUM([1]SP171!G27,[1]SP172!G27,[1]SP173!G27,[1]SP174!G27,[1]SP353!G27,[1]SP385!G27,[1]P259!G27,[1]P260!G27,[1]P261!G27,[1]P262!G27,[1]P434!G27,[1]PPP23!G27,[1]DBFO!G27)</f>
        <v>263694.93</v>
      </c>
      <c r="H27" s="124"/>
      <c r="I27" s="125">
        <f t="shared" si="4"/>
        <v>273606.13</v>
      </c>
    </row>
    <row r="28" spans="1:11" x14ac:dyDescent="0.2">
      <c r="A28" s="119" t="s">
        <v>14</v>
      </c>
      <c r="B28" s="120">
        <f>B20+B21-B25</f>
        <v>0</v>
      </c>
      <c r="C28" s="120">
        <f t="shared" ref="C28:I28" si="6">C20+C21-C25</f>
        <v>0</v>
      </c>
      <c r="D28" s="120">
        <f t="shared" si="6"/>
        <v>32068497.289999999</v>
      </c>
      <c r="E28" s="120">
        <f t="shared" si="6"/>
        <v>686317.09</v>
      </c>
      <c r="F28" s="120">
        <f t="shared" si="6"/>
        <v>0</v>
      </c>
      <c r="G28" s="120">
        <f t="shared" si="6"/>
        <v>8581729.8599999994</v>
      </c>
      <c r="H28" s="120">
        <f t="shared" si="6"/>
        <v>0</v>
      </c>
      <c r="I28" s="121">
        <f t="shared" si="6"/>
        <v>41336544.239999995</v>
      </c>
    </row>
    <row r="29" spans="1:11" x14ac:dyDescent="0.2">
      <c r="A29" s="127" t="s">
        <v>179</v>
      </c>
      <c r="B29" s="128"/>
      <c r="C29" s="128"/>
      <c r="D29" s="128"/>
      <c r="E29" s="128"/>
      <c r="F29" s="128"/>
      <c r="G29" s="128"/>
      <c r="H29" s="128"/>
      <c r="I29" s="129"/>
    </row>
    <row r="30" spans="1:11" x14ac:dyDescent="0.2">
      <c r="A30" s="119" t="s">
        <v>13</v>
      </c>
      <c r="B30" s="120"/>
      <c r="C30" s="120"/>
      <c r="D30" s="120"/>
      <c r="E30" s="120"/>
      <c r="F30" s="120"/>
      <c r="G30" s="120"/>
      <c r="H30" s="120"/>
      <c r="I30" s="121">
        <f>SUM(B30:H30)</f>
        <v>0</v>
      </c>
    </row>
    <row r="31" spans="1:11" x14ac:dyDescent="0.2">
      <c r="A31" s="122" t="s">
        <v>180</v>
      </c>
      <c r="B31" s="124"/>
      <c r="C31" s="124"/>
      <c r="D31" s="124"/>
      <c r="E31" s="124"/>
      <c r="F31" s="124"/>
      <c r="G31" s="124"/>
      <c r="H31" s="123"/>
      <c r="I31" s="125">
        <f>SUM(B31:H31)</f>
        <v>0</v>
      </c>
    </row>
    <row r="32" spans="1:11" x14ac:dyDescent="0.2">
      <c r="A32" s="122" t="s">
        <v>181</v>
      </c>
      <c r="B32" s="131"/>
      <c r="C32" s="131"/>
      <c r="D32" s="131"/>
      <c r="E32" s="131"/>
      <c r="F32" s="131"/>
      <c r="G32" s="131"/>
      <c r="H32" s="132"/>
      <c r="I32" s="125">
        <f>SUM(B32:H32)</f>
        <v>0</v>
      </c>
    </row>
    <row r="33" spans="1:9" x14ac:dyDescent="0.2">
      <c r="A33" s="119" t="s">
        <v>14</v>
      </c>
      <c r="B33" s="133">
        <f>B30+B31-B32</f>
        <v>0</v>
      </c>
      <c r="C33" s="133">
        <f t="shared" ref="C33:I33" si="7">C30+C31-C32</f>
        <v>0</v>
      </c>
      <c r="D33" s="133">
        <f t="shared" si="7"/>
        <v>0</v>
      </c>
      <c r="E33" s="133">
        <f t="shared" si="7"/>
        <v>0</v>
      </c>
      <c r="F33" s="133">
        <f t="shared" si="7"/>
        <v>0</v>
      </c>
      <c r="G33" s="133">
        <f t="shared" si="7"/>
        <v>0</v>
      </c>
      <c r="H33" s="133">
        <f t="shared" si="7"/>
        <v>0</v>
      </c>
      <c r="I33" s="134">
        <f t="shared" si="7"/>
        <v>0</v>
      </c>
    </row>
    <row r="34" spans="1:9" x14ac:dyDescent="0.2">
      <c r="A34" s="114" t="s">
        <v>182</v>
      </c>
      <c r="B34" s="115"/>
      <c r="C34" s="115"/>
      <c r="D34" s="115"/>
      <c r="E34" s="115"/>
      <c r="F34" s="115"/>
      <c r="G34" s="115"/>
      <c r="H34" s="115"/>
      <c r="I34" s="117"/>
    </row>
    <row r="35" spans="1:9" x14ac:dyDescent="0.2">
      <c r="A35" s="135" t="s">
        <v>13</v>
      </c>
      <c r="B35" s="136">
        <f t="shared" ref="B35:I35" si="8">B10-B20-B30</f>
        <v>0</v>
      </c>
      <c r="C35" s="136">
        <f t="shared" si="8"/>
        <v>0</v>
      </c>
      <c r="D35" s="136">
        <f t="shared" si="8"/>
        <v>71801942.859999999</v>
      </c>
      <c r="E35" s="136">
        <f t="shared" si="8"/>
        <v>503721.32000000007</v>
      </c>
      <c r="F35" s="136">
        <f t="shared" si="8"/>
        <v>0</v>
      </c>
      <c r="G35" s="136">
        <f t="shared" si="8"/>
        <v>204887.96000000089</v>
      </c>
      <c r="H35" s="136">
        <f t="shared" si="8"/>
        <v>0</v>
      </c>
      <c r="I35" s="137">
        <f t="shared" si="8"/>
        <v>72510552.140000015</v>
      </c>
    </row>
    <row r="36" spans="1:9" ht="14.25" thickBot="1" x14ac:dyDescent="0.25">
      <c r="A36" s="138" t="s">
        <v>14</v>
      </c>
      <c r="B36" s="139">
        <f>B18-B28-B33</f>
        <v>0</v>
      </c>
      <c r="C36" s="139">
        <f t="shared" ref="C36:I36" si="9">C18-C28-C33</f>
        <v>0</v>
      </c>
      <c r="D36" s="139">
        <f t="shared" si="9"/>
        <v>69288405.75</v>
      </c>
      <c r="E36" s="139">
        <f t="shared" si="9"/>
        <v>469024.69000000006</v>
      </c>
      <c r="F36" s="139">
        <f t="shared" si="9"/>
        <v>0</v>
      </c>
      <c r="G36" s="139">
        <f t="shared" si="9"/>
        <v>98823.560000000522</v>
      </c>
      <c r="H36" s="139">
        <f t="shared" si="9"/>
        <v>0</v>
      </c>
      <c r="I36" s="140">
        <f t="shared" si="9"/>
        <v>69856254.000000015</v>
      </c>
    </row>
    <row r="37" spans="1:9" x14ac:dyDescent="0.2">
      <c r="A37" s="141"/>
      <c r="B37" s="142"/>
      <c r="C37" s="142"/>
      <c r="D37" s="142"/>
      <c r="E37" s="142"/>
      <c r="F37" s="142"/>
      <c r="G37" s="142"/>
      <c r="H37" s="142"/>
      <c r="I37" s="142"/>
    </row>
    <row r="38" spans="1:9" x14ac:dyDescent="0.2">
      <c r="A38" s="141"/>
      <c r="B38" s="142"/>
      <c r="C38" s="142"/>
      <c r="D38" s="142"/>
      <c r="E38" s="142"/>
      <c r="F38" s="142"/>
      <c r="G38" s="142"/>
      <c r="H38" s="142"/>
      <c r="I38" s="142"/>
    </row>
    <row r="39" spans="1:9" ht="14.25" x14ac:dyDescent="0.2">
      <c r="A39" s="143" t="s">
        <v>183</v>
      </c>
      <c r="B39" s="143"/>
    </row>
    <row r="40" spans="1:9" ht="15.75" thickBot="1" x14ac:dyDescent="0.3">
      <c r="A40" s="81"/>
      <c r="B40" s="81"/>
    </row>
    <row r="41" spans="1:9" ht="21.75" customHeight="1" x14ac:dyDescent="0.3">
      <c r="A41" s="144" t="s">
        <v>184</v>
      </c>
      <c r="B41" s="145"/>
      <c r="C41" s="146" t="s">
        <v>185</v>
      </c>
    </row>
    <row r="42" spans="1:9" ht="13.5" customHeight="1" x14ac:dyDescent="0.3">
      <c r="A42" s="147"/>
      <c r="B42" s="148"/>
      <c r="C42" s="149"/>
    </row>
    <row r="43" spans="1:9" ht="29.25" customHeight="1" x14ac:dyDescent="0.3">
      <c r="A43" s="150"/>
      <c r="B43" s="151"/>
      <c r="C43" s="152"/>
    </row>
    <row r="44" spans="1:9" ht="15.75" x14ac:dyDescent="0.3">
      <c r="A44" s="153" t="s">
        <v>170</v>
      </c>
      <c r="B44" s="154"/>
      <c r="C44" s="155"/>
      <c r="E44" s="130"/>
      <c r="F44" s="95"/>
    </row>
    <row r="45" spans="1:9" ht="15" x14ac:dyDescent="0.3">
      <c r="A45" s="156" t="s">
        <v>13</v>
      </c>
      <c r="B45" s="157"/>
      <c r="C45" s="158">
        <f>SUM([1]SP171!C45,[1]SP172!C45,[1]SP173!C45,[1]SP174!C45,[1]SP353!C45,[1]SP385!C45,[1]P259!C45,[1]P260!C45,[1]P261!C45,[1]P262!C45,[1]P434!C45,[1]PPP23!C45,[1]DBFO!C45,'[1]LO 163'!C45)</f>
        <v>179793.14</v>
      </c>
      <c r="D45" s="159"/>
      <c r="E45" s="95"/>
      <c r="F45" s="95"/>
    </row>
    <row r="46" spans="1:9" ht="15" x14ac:dyDescent="0.3">
      <c r="A46" s="160" t="s">
        <v>171</v>
      </c>
      <c r="B46" s="161"/>
      <c r="C46" s="162">
        <f>SUM(C47:C48)</f>
        <v>95666.200000000012</v>
      </c>
      <c r="E46" s="95"/>
      <c r="F46" s="95"/>
    </row>
    <row r="47" spans="1:9" ht="15" x14ac:dyDescent="0.3">
      <c r="A47" s="163" t="s">
        <v>172</v>
      </c>
      <c r="B47" s="164"/>
      <c r="C47" s="165">
        <f>SUM([1]SP171!C47,[1]SP172!C47,[1]SP173!C47,[1]SP174!C47,[1]SP353!C47,[1]SP385!C47,[1]P259!C47,[1]P260!C47,[1]P261!C47,[1]P262!C47,[1]P434!C47,[1]PPP23!C47,[1]DBFO!C47,'[1]LO 163'!C47)</f>
        <v>68906.200000000012</v>
      </c>
      <c r="E47" s="166"/>
      <c r="F47" s="95"/>
    </row>
    <row r="48" spans="1:9" ht="15" x14ac:dyDescent="0.3">
      <c r="A48" s="163" t="s">
        <v>173</v>
      </c>
      <c r="B48" s="164"/>
      <c r="C48" s="165">
        <f>SUM([1]SP171!C48,[1]SP172!C48,[1]SP173!C48,[1]SP174!C48,[1]SP353!C48,[1]SP385!C48,[1]P259!C48,[1]P260!C48,[1]P261!C48,[1]P262!C48,[1]P434!C48,[1]PPP23!C48,[1]DBFO!C48)</f>
        <v>26760</v>
      </c>
      <c r="D48" s="126"/>
      <c r="E48" s="126"/>
      <c r="F48" s="95"/>
    </row>
    <row r="49" spans="1:5" ht="15" x14ac:dyDescent="0.3">
      <c r="A49" s="160" t="s">
        <v>175</v>
      </c>
      <c r="B49" s="161"/>
      <c r="C49" s="162">
        <f>SUM(C50:C51)</f>
        <v>3591.6</v>
      </c>
    </row>
    <row r="50" spans="1:5" ht="15" x14ac:dyDescent="0.3">
      <c r="A50" s="163" t="s">
        <v>176</v>
      </c>
      <c r="B50" s="164"/>
      <c r="C50" s="167">
        <v>0</v>
      </c>
    </row>
    <row r="51" spans="1:5" ht="15" x14ac:dyDescent="0.3">
      <c r="A51" s="163" t="s">
        <v>173</v>
      </c>
      <c r="B51" s="164"/>
      <c r="C51" s="167">
        <f>SUM([1]SP171!C51,[1]SP172!C51,[1]SP173!C51,[1]SP174!C51,[1]SP353!C51,[1]SP385!C51,[1]P259!C51,[1]P260!C51,[1]P261!C51,[1]P262!C51,[1]P434!C51,[1]PPP23!C51,[1]DBFO!C51)</f>
        <v>3591.6</v>
      </c>
      <c r="E51" s="168"/>
    </row>
    <row r="52" spans="1:5" ht="15" x14ac:dyDescent="0.3">
      <c r="A52" s="160" t="s">
        <v>14</v>
      </c>
      <c r="B52" s="161"/>
      <c r="C52" s="162">
        <f>C45+C46-C49</f>
        <v>271867.74000000005</v>
      </c>
    </row>
    <row r="53" spans="1:5" ht="15.75" x14ac:dyDescent="0.3">
      <c r="A53" s="153" t="s">
        <v>177</v>
      </c>
      <c r="B53" s="154"/>
      <c r="C53" s="155"/>
    </row>
    <row r="54" spans="1:5" ht="15" x14ac:dyDescent="0.3">
      <c r="A54" s="156" t="s">
        <v>13</v>
      </c>
      <c r="B54" s="157"/>
      <c r="C54" s="158">
        <f>SUM([1]SP171!C54,[1]SP172!C54,[1]SP173!C54,[1]SP174!C54,[1]SP353!C54,[1]SP385!C54,[1]P259!C54,[1]P260!C54,[1]P261!C54,[1]P262!C54,[1]P434!C54,[1]PPP23!C54,[1]DBFO!C54,'[1]LO 163'!C54)</f>
        <v>179793.14</v>
      </c>
    </row>
    <row r="55" spans="1:5" ht="15" x14ac:dyDescent="0.3">
      <c r="A55" s="160" t="s">
        <v>171</v>
      </c>
      <c r="B55" s="161"/>
      <c r="C55" s="162">
        <f>SUM(C56:C57)</f>
        <v>95666.200000000012</v>
      </c>
    </row>
    <row r="56" spans="1:5" ht="15" x14ac:dyDescent="0.3">
      <c r="A56" s="163" t="s">
        <v>178</v>
      </c>
      <c r="B56" s="164"/>
      <c r="C56" s="167">
        <f>SUM([1]SP171!C56,[1]SP172!C56,[1]SP173!C56,[1]SP174!C56,[1]SP353!C56,[1]SP385!C56,[1]P259!C56,[1]P260!C56,[1]P261!C56,[1]P262!C56,[1]P434!C56,[1]PPP23!C56,[1]DBFO!C56)</f>
        <v>0</v>
      </c>
    </row>
    <row r="57" spans="1:5" ht="15" x14ac:dyDescent="0.3">
      <c r="A57" s="163" t="s">
        <v>173</v>
      </c>
      <c r="B57" s="164"/>
      <c r="C57" s="167">
        <f>SUM([1]SP171!C57,[1]SP172!C57,[1]SP173!C57,[1]SP174!C57,[1]SP353!C57,[1]SP385!C57,[1]P259!C57,[1]P260!C57,[1]P261!C57,[1]P262!C57,[1]P434!C57,[1]PPP23!C57,[1]DBFO!C57,'[1]LO 163'!C57)</f>
        <v>95666.200000000012</v>
      </c>
    </row>
    <row r="58" spans="1:5" ht="15" x14ac:dyDescent="0.3">
      <c r="A58" s="160" t="s">
        <v>175</v>
      </c>
      <c r="B58" s="161"/>
      <c r="C58" s="162">
        <f>SUM(C59:C60)</f>
        <v>3591.6</v>
      </c>
    </row>
    <row r="59" spans="1:5" ht="15" x14ac:dyDescent="0.3">
      <c r="A59" s="163" t="s">
        <v>176</v>
      </c>
      <c r="B59" s="164"/>
      <c r="C59" s="167">
        <v>0</v>
      </c>
    </row>
    <row r="60" spans="1:5" ht="15" x14ac:dyDescent="0.3">
      <c r="A60" s="169" t="s">
        <v>173</v>
      </c>
      <c r="B60" s="170"/>
      <c r="C60" s="165">
        <f>SUM([1]SP171!C60,[1]SP172!C60,[1]SP173!C60,[1]SP174!C60,[1]SP353!C60,[1]SP385!C60,[1]P259!C60,[1]P260!C60,[1]P261!C60,[1]P262!C60,[1]P434!C60,[1]PPP23!C60,[1]DBFO!C60)</f>
        <v>3591.6</v>
      </c>
    </row>
    <row r="61" spans="1:5" ht="15" x14ac:dyDescent="0.3">
      <c r="A61" s="171" t="s">
        <v>14</v>
      </c>
      <c r="B61" s="172"/>
      <c r="C61" s="173">
        <f>C54+C55-C58</f>
        <v>271867.74000000005</v>
      </c>
    </row>
    <row r="62" spans="1:5" ht="15" x14ac:dyDescent="0.25">
      <c r="A62" s="174" t="s">
        <v>179</v>
      </c>
      <c r="B62" s="175"/>
      <c r="C62" s="155"/>
    </row>
    <row r="63" spans="1:5" ht="15" x14ac:dyDescent="0.3">
      <c r="A63" s="156" t="s">
        <v>13</v>
      </c>
      <c r="B63" s="157"/>
      <c r="C63" s="158"/>
    </row>
    <row r="64" spans="1:5" ht="15" x14ac:dyDescent="0.3">
      <c r="A64" s="163" t="s">
        <v>180</v>
      </c>
      <c r="B64" s="164"/>
      <c r="C64" s="167"/>
    </row>
    <row r="65" spans="1:5" ht="15" x14ac:dyDescent="0.3">
      <c r="A65" s="163" t="s">
        <v>181</v>
      </c>
      <c r="B65" s="164"/>
      <c r="C65" s="167"/>
    </row>
    <row r="66" spans="1:5" ht="15" x14ac:dyDescent="0.3">
      <c r="A66" s="176" t="s">
        <v>14</v>
      </c>
      <c r="B66" s="177"/>
      <c r="C66" s="178">
        <f>C63+C64-C65</f>
        <v>0</v>
      </c>
    </row>
    <row r="67" spans="1:5" ht="15.75" x14ac:dyDescent="0.3">
      <c r="A67" s="153" t="s">
        <v>182</v>
      </c>
      <c r="B67" s="154"/>
      <c r="C67" s="155"/>
    </row>
    <row r="68" spans="1:5" ht="15" x14ac:dyDescent="0.3">
      <c r="A68" s="156" t="s">
        <v>13</v>
      </c>
      <c r="B68" s="157"/>
      <c r="C68" s="158">
        <f>C45-C54-C63</f>
        <v>0</v>
      </c>
    </row>
    <row r="69" spans="1:5" ht="15.75" thickBot="1" x14ac:dyDescent="0.35">
      <c r="A69" s="179" t="s">
        <v>14</v>
      </c>
      <c r="B69" s="180"/>
      <c r="C69" s="181">
        <f>C52-C61-C66</f>
        <v>0</v>
      </c>
      <c r="D69" s="95"/>
    </row>
    <row r="77" spans="1:5" ht="15" x14ac:dyDescent="0.25">
      <c r="A77" s="182" t="s">
        <v>186</v>
      </c>
      <c r="B77" s="183"/>
      <c r="C77" s="183"/>
      <c r="D77" s="183"/>
      <c r="E77" s="183"/>
    </row>
    <row r="78" spans="1:5" ht="14.25" thickBot="1" x14ac:dyDescent="0.3">
      <c r="A78" s="184"/>
      <c r="B78" s="185"/>
      <c r="C78" s="185"/>
      <c r="D78" s="185"/>
      <c r="E78" s="185"/>
    </row>
    <row r="79" spans="1:5" ht="166.5" thickBot="1" x14ac:dyDescent="0.3">
      <c r="A79" s="186" t="s">
        <v>187</v>
      </c>
      <c r="B79" s="187" t="s">
        <v>188</v>
      </c>
      <c r="C79" s="187" t="s">
        <v>189</v>
      </c>
      <c r="D79" s="187" t="s">
        <v>190</v>
      </c>
      <c r="E79" s="188" t="s">
        <v>191</v>
      </c>
    </row>
    <row r="80" spans="1:5" ht="14.25" thickBot="1" x14ac:dyDescent="0.3">
      <c r="A80" s="189" t="s">
        <v>170</v>
      </c>
      <c r="B80" s="190"/>
      <c r="C80" s="190"/>
      <c r="D80" s="190"/>
      <c r="E80" s="191"/>
    </row>
    <row r="81" spans="1:5" ht="25.5" x14ac:dyDescent="0.25">
      <c r="A81" s="192" t="s">
        <v>192</v>
      </c>
      <c r="B81" s="193"/>
      <c r="C81" s="193"/>
      <c r="D81" s="193"/>
      <c r="E81" s="194">
        <f>B81+C81+D81</f>
        <v>0</v>
      </c>
    </row>
    <row r="82" spans="1:5" x14ac:dyDescent="0.25">
      <c r="A82" s="195" t="s">
        <v>180</v>
      </c>
      <c r="B82" s="196">
        <f>SUM(B83:B84)</f>
        <v>0</v>
      </c>
      <c r="C82" s="196">
        <f>SUM(C83:C84)</f>
        <v>0</v>
      </c>
      <c r="D82" s="196">
        <f>SUM(D83:D84)</f>
        <v>0</v>
      </c>
      <c r="E82" s="197">
        <f>SUM(E83:E84)</f>
        <v>0</v>
      </c>
    </row>
    <row r="83" spans="1:5" x14ac:dyDescent="0.25">
      <c r="A83" s="198" t="s">
        <v>193</v>
      </c>
      <c r="B83" s="199"/>
      <c r="C83" s="199"/>
      <c r="D83" s="199"/>
      <c r="E83" s="200">
        <f>B83+C83+D83</f>
        <v>0</v>
      </c>
    </row>
    <row r="84" spans="1:5" x14ac:dyDescent="0.25">
      <c r="A84" s="198" t="s">
        <v>194</v>
      </c>
      <c r="B84" s="199"/>
      <c r="C84" s="199"/>
      <c r="D84" s="199"/>
      <c r="E84" s="200">
        <f>B84+C84+D84</f>
        <v>0</v>
      </c>
    </row>
    <row r="85" spans="1:5" x14ac:dyDescent="0.25">
      <c r="A85" s="195" t="s">
        <v>181</v>
      </c>
      <c r="B85" s="196">
        <f>SUM(B86:B88)</f>
        <v>0</v>
      </c>
      <c r="C85" s="196">
        <f>SUM(C86:C88)</f>
        <v>0</v>
      </c>
      <c r="D85" s="196">
        <f>SUM(D86:D88)</f>
        <v>0</v>
      </c>
      <c r="E85" s="197">
        <f>SUM(E86:E88)</f>
        <v>0</v>
      </c>
    </row>
    <row r="86" spans="1:5" x14ac:dyDescent="0.25">
      <c r="A86" s="198" t="s">
        <v>195</v>
      </c>
      <c r="B86" s="199"/>
      <c r="C86" s="199"/>
      <c r="D86" s="199"/>
      <c r="E86" s="200">
        <f>B86+C86+D86</f>
        <v>0</v>
      </c>
    </row>
    <row r="87" spans="1:5" x14ac:dyDescent="0.25">
      <c r="A87" s="198" t="s">
        <v>196</v>
      </c>
      <c r="B87" s="199"/>
      <c r="C87" s="199"/>
      <c r="D87" s="199"/>
      <c r="E87" s="200">
        <f>B87+C87+D87</f>
        <v>0</v>
      </c>
    </row>
    <row r="88" spans="1:5" x14ac:dyDescent="0.25">
      <c r="A88" s="201" t="s">
        <v>197</v>
      </c>
      <c r="B88" s="199"/>
      <c r="C88" s="199"/>
      <c r="D88" s="199"/>
      <c r="E88" s="200">
        <f>B88+C88+D88</f>
        <v>0</v>
      </c>
    </row>
    <row r="89" spans="1:5" ht="26.25" thickBot="1" x14ac:dyDescent="0.3">
      <c r="A89" s="202" t="s">
        <v>198</v>
      </c>
      <c r="B89" s="203">
        <f>B81+B82-B85</f>
        <v>0</v>
      </c>
      <c r="C89" s="203">
        <f>C81+C82-C85</f>
        <v>0</v>
      </c>
      <c r="D89" s="203">
        <f>D81+D82-D85</f>
        <v>0</v>
      </c>
      <c r="E89" s="204">
        <f>E81+E82-E85</f>
        <v>0</v>
      </c>
    </row>
    <row r="90" spans="1:5" ht="14.25" thickBot="1" x14ac:dyDescent="0.3">
      <c r="A90" s="205" t="s">
        <v>199</v>
      </c>
      <c r="B90" s="206"/>
      <c r="C90" s="206"/>
      <c r="D90" s="206"/>
      <c r="E90" s="207"/>
    </row>
    <row r="91" spans="1:5" x14ac:dyDescent="0.25">
      <c r="A91" s="192" t="s">
        <v>200</v>
      </c>
      <c r="B91" s="193"/>
      <c r="C91" s="193"/>
      <c r="D91" s="193"/>
      <c r="E91" s="194">
        <f>B91+C91+D91</f>
        <v>0</v>
      </c>
    </row>
    <row r="92" spans="1:5" x14ac:dyDescent="0.25">
      <c r="A92" s="195" t="s">
        <v>180</v>
      </c>
      <c r="B92" s="208"/>
      <c r="C92" s="208"/>
      <c r="D92" s="208"/>
      <c r="E92" s="197">
        <f>SUM(B92:D92)</f>
        <v>0</v>
      </c>
    </row>
    <row r="93" spans="1:5" x14ac:dyDescent="0.25">
      <c r="A93" s="195" t="s">
        <v>181</v>
      </c>
      <c r="B93" s="208"/>
      <c r="C93" s="208"/>
      <c r="D93" s="208"/>
      <c r="E93" s="197">
        <f>SUM(B93:D93)</f>
        <v>0</v>
      </c>
    </row>
    <row r="94" spans="1:5" ht="14.25" thickBot="1" x14ac:dyDescent="0.3">
      <c r="A94" s="202" t="s">
        <v>201</v>
      </c>
      <c r="B94" s="203">
        <f>B91+B92-B93</f>
        <v>0</v>
      </c>
      <c r="C94" s="203">
        <f>C91+C92-C93</f>
        <v>0</v>
      </c>
      <c r="D94" s="203">
        <f>D91+D92-D93</f>
        <v>0</v>
      </c>
      <c r="E94" s="204">
        <f>E91+E92-E93</f>
        <v>0</v>
      </c>
    </row>
    <row r="95" spans="1:5" ht="14.25" thickBot="1" x14ac:dyDescent="0.3">
      <c r="A95" s="209" t="s">
        <v>182</v>
      </c>
      <c r="B95" s="210"/>
      <c r="C95" s="210"/>
      <c r="D95" s="210"/>
      <c r="E95" s="211"/>
    </row>
    <row r="96" spans="1:5" x14ac:dyDescent="0.2">
      <c r="A96" s="212" t="s">
        <v>13</v>
      </c>
      <c r="B96" s="213">
        <f>B81-B91</f>
        <v>0</v>
      </c>
      <c r="C96" s="213">
        <f>C81-C91</f>
        <v>0</v>
      </c>
      <c r="D96" s="213">
        <f>D81-D91</f>
        <v>0</v>
      </c>
      <c r="E96" s="213">
        <f>E81-E91</f>
        <v>0</v>
      </c>
    </row>
    <row r="97" spans="1:5" ht="14.25" thickBot="1" x14ac:dyDescent="0.25">
      <c r="A97" s="214" t="s">
        <v>14</v>
      </c>
      <c r="B97" s="215">
        <f>B89-B94</f>
        <v>0</v>
      </c>
      <c r="C97" s="215">
        <f>C89-C94</f>
        <v>0</v>
      </c>
      <c r="D97" s="215">
        <f>D89-D94</f>
        <v>0</v>
      </c>
      <c r="E97" s="215">
        <f>E89-E94</f>
        <v>0</v>
      </c>
    </row>
    <row r="105" spans="1:5" ht="36.75" customHeight="1" x14ac:dyDescent="0.25">
      <c r="A105" s="90" t="s">
        <v>202</v>
      </c>
      <c r="B105" s="216"/>
      <c r="C105" s="216"/>
    </row>
    <row r="106" spans="1:5" x14ac:dyDescent="0.2">
      <c r="A106" s="217"/>
      <c r="B106" s="218"/>
      <c r="C106" s="218"/>
    </row>
    <row r="107" spans="1:5" x14ac:dyDescent="0.2">
      <c r="A107" s="219" t="s">
        <v>203</v>
      </c>
      <c r="B107" s="219" t="s">
        <v>13</v>
      </c>
      <c r="C107" s="219" t="s">
        <v>14</v>
      </c>
    </row>
    <row r="108" spans="1:5" x14ac:dyDescent="0.2">
      <c r="A108" s="220" t="s">
        <v>204</v>
      </c>
      <c r="B108" s="221"/>
      <c r="C108" s="221"/>
    </row>
    <row r="109" spans="1:5" x14ac:dyDescent="0.2">
      <c r="A109" s="222" t="s">
        <v>205</v>
      </c>
      <c r="B109" s="222"/>
      <c r="C109" s="222"/>
    </row>
    <row r="110" spans="1:5" x14ac:dyDescent="0.2">
      <c r="A110" s="223" t="s">
        <v>206</v>
      </c>
      <c r="B110" s="224"/>
      <c r="C110" s="225"/>
    </row>
    <row r="113" spans="1:9" ht="15" x14ac:dyDescent="0.25">
      <c r="A113" s="90" t="s">
        <v>207</v>
      </c>
      <c r="B113" s="216"/>
      <c r="C113" s="216"/>
      <c r="D113" s="226"/>
      <c r="E113" s="226"/>
      <c r="F113" s="226"/>
      <c r="G113" s="226"/>
    </row>
    <row r="114" spans="1:9" ht="14.25" thickBot="1" x14ac:dyDescent="0.25">
      <c r="A114" s="227"/>
      <c r="B114" s="228"/>
      <c r="C114" s="228"/>
    </row>
    <row r="115" spans="1:9" ht="13.5" customHeight="1" x14ac:dyDescent="0.2">
      <c r="A115" s="229"/>
      <c r="B115" s="230" t="s">
        <v>208</v>
      </c>
      <c r="C115" s="231"/>
      <c r="D115" s="231"/>
      <c r="E115" s="231"/>
      <c r="F115" s="232"/>
      <c r="G115" s="230" t="s">
        <v>209</v>
      </c>
      <c r="H115" s="231"/>
      <c r="I115" s="232"/>
    </row>
    <row r="116" spans="1:9" ht="51" x14ac:dyDescent="0.2">
      <c r="A116" s="233"/>
      <c r="B116" s="234" t="s">
        <v>210</v>
      </c>
      <c r="C116" s="235" t="s">
        <v>211</v>
      </c>
      <c r="D116" s="235" t="s">
        <v>212</v>
      </c>
      <c r="E116" s="235" t="s">
        <v>213</v>
      </c>
      <c r="F116" s="236" t="s">
        <v>214</v>
      </c>
      <c r="G116" s="237" t="s">
        <v>215</v>
      </c>
      <c r="H116" s="238" t="s">
        <v>216</v>
      </c>
      <c r="I116" s="239" t="s">
        <v>217</v>
      </c>
    </row>
    <row r="117" spans="1:9" x14ac:dyDescent="0.2">
      <c r="A117" s="240" t="s">
        <v>13</v>
      </c>
      <c r="B117" s="241"/>
      <c r="C117" s="242"/>
      <c r="D117" s="242"/>
      <c r="E117" s="243"/>
      <c r="F117" s="244"/>
      <c r="G117" s="245"/>
      <c r="H117" s="242"/>
      <c r="I117" s="246"/>
    </row>
    <row r="118" spans="1:9" ht="36" x14ac:dyDescent="0.2">
      <c r="A118" s="247" t="s">
        <v>218</v>
      </c>
      <c r="B118" s="248"/>
      <c r="C118" s="249"/>
      <c r="D118" s="249"/>
      <c r="E118" s="243"/>
      <c r="F118" s="244"/>
      <c r="G118" s="245"/>
      <c r="H118" s="249"/>
      <c r="I118" s="250"/>
    </row>
    <row r="119" spans="1:9" ht="36.75" thickBot="1" x14ac:dyDescent="0.25">
      <c r="A119" s="251" t="s">
        <v>219</v>
      </c>
      <c r="B119" s="252"/>
      <c r="C119" s="253"/>
      <c r="D119" s="253"/>
      <c r="E119" s="243"/>
      <c r="F119" s="244"/>
      <c r="G119" s="245"/>
      <c r="H119" s="253"/>
      <c r="I119" s="254"/>
    </row>
    <row r="120" spans="1:9" ht="15.75" thickBot="1" x14ac:dyDescent="0.35">
      <c r="A120" s="255" t="s">
        <v>14</v>
      </c>
      <c r="B120" s="256">
        <f t="shared" ref="B120:I120" si="10">B117+B118-B119</f>
        <v>0</v>
      </c>
      <c r="C120" s="257">
        <f t="shared" si="10"/>
        <v>0</v>
      </c>
      <c r="D120" s="257">
        <f t="shared" si="10"/>
        <v>0</v>
      </c>
      <c r="E120" s="258">
        <f t="shared" si="10"/>
        <v>0</v>
      </c>
      <c r="F120" s="259">
        <f t="shared" si="10"/>
        <v>0</v>
      </c>
      <c r="G120" s="260">
        <f t="shared" si="10"/>
        <v>0</v>
      </c>
      <c r="H120" s="261">
        <f t="shared" si="10"/>
        <v>0</v>
      </c>
      <c r="I120" s="262">
        <f t="shared" si="10"/>
        <v>0</v>
      </c>
    </row>
    <row r="123" spans="1:9" ht="15" x14ac:dyDescent="0.25">
      <c r="A123" s="90" t="s">
        <v>220</v>
      </c>
      <c r="B123" s="216"/>
      <c r="C123" s="216"/>
    </row>
    <row r="124" spans="1:9" ht="14.25" thickBot="1" x14ac:dyDescent="0.25">
      <c r="A124" s="227"/>
      <c r="B124" s="228"/>
      <c r="C124" s="228"/>
    </row>
    <row r="125" spans="1:9" x14ac:dyDescent="0.2">
      <c r="A125" s="263" t="s">
        <v>203</v>
      </c>
      <c r="B125" s="264" t="s">
        <v>13</v>
      </c>
      <c r="C125" s="265" t="s">
        <v>14</v>
      </c>
    </row>
    <row r="126" spans="1:9" ht="26.25" thickBot="1" x14ac:dyDescent="0.25">
      <c r="A126" s="266" t="s">
        <v>221</v>
      </c>
      <c r="B126" s="267"/>
      <c r="C126" s="268"/>
    </row>
    <row r="130" spans="1:4" ht="50.25" customHeight="1" x14ac:dyDescent="0.25">
      <c r="A130" s="90" t="s">
        <v>222</v>
      </c>
      <c r="B130" s="216"/>
      <c r="C130" s="216"/>
      <c r="D130" s="226"/>
    </row>
    <row r="131" spans="1:4" ht="14.25" thickBot="1" x14ac:dyDescent="0.2">
      <c r="A131" s="269"/>
      <c r="B131" s="270"/>
      <c r="C131" s="270"/>
    </row>
    <row r="132" spans="1:4" ht="25.5" x14ac:dyDescent="0.2">
      <c r="A132" s="271" t="s">
        <v>187</v>
      </c>
      <c r="B132" s="272"/>
      <c r="C132" s="264" t="s">
        <v>13</v>
      </c>
      <c r="D132" s="265" t="s">
        <v>14</v>
      </c>
    </row>
    <row r="133" spans="1:4" ht="66" customHeight="1" x14ac:dyDescent="0.2">
      <c r="A133" s="273" t="s">
        <v>223</v>
      </c>
      <c r="B133" s="274"/>
      <c r="C133" s="221">
        <f>C135+SUM(C136:C139)</f>
        <v>0</v>
      </c>
      <c r="D133" s="275">
        <f>D135+SUM(D136:D139)</f>
        <v>0</v>
      </c>
    </row>
    <row r="134" spans="1:4" x14ac:dyDescent="0.2">
      <c r="A134" s="276" t="s">
        <v>205</v>
      </c>
      <c r="B134" s="277"/>
      <c r="C134" s="278"/>
      <c r="D134" s="279"/>
    </row>
    <row r="135" spans="1:4" x14ac:dyDescent="0.2">
      <c r="A135" s="280" t="s">
        <v>162</v>
      </c>
      <c r="B135" s="281"/>
      <c r="C135" s="224"/>
      <c r="D135" s="282"/>
    </row>
    <row r="136" spans="1:4" x14ac:dyDescent="0.2">
      <c r="A136" s="283" t="s">
        <v>164</v>
      </c>
      <c r="B136" s="284"/>
      <c r="C136" s="221"/>
      <c r="D136" s="275"/>
    </row>
    <row r="137" spans="1:4" x14ac:dyDescent="0.2">
      <c r="A137" s="283" t="s">
        <v>165</v>
      </c>
      <c r="B137" s="284"/>
      <c r="C137" s="221"/>
      <c r="D137" s="275"/>
    </row>
    <row r="138" spans="1:4" x14ac:dyDescent="0.2">
      <c r="A138" s="283" t="s">
        <v>166</v>
      </c>
      <c r="B138" s="284"/>
      <c r="C138" s="221"/>
      <c r="D138" s="275"/>
    </row>
    <row r="139" spans="1:4" ht="14.25" thickBot="1" x14ac:dyDescent="0.25">
      <c r="A139" s="285" t="s">
        <v>167</v>
      </c>
      <c r="B139" s="286"/>
      <c r="C139" s="287"/>
      <c r="D139" s="288"/>
    </row>
    <row r="157" spans="1:9" ht="15" x14ac:dyDescent="0.25">
      <c r="A157" s="289" t="s">
        <v>224</v>
      </c>
      <c r="B157" s="290"/>
      <c r="C157" s="290"/>
      <c r="D157" s="290"/>
      <c r="E157" s="290"/>
      <c r="F157" s="290"/>
      <c r="G157" s="290"/>
      <c r="H157" s="290"/>
      <c r="I157" s="290"/>
    </row>
    <row r="158" spans="1:9" ht="16.5" thickBot="1" x14ac:dyDescent="0.3">
      <c r="A158" s="291"/>
      <c r="B158" s="292"/>
      <c r="C158" s="292"/>
      <c r="D158" s="292"/>
      <c r="E158" s="292" t="s">
        <v>7</v>
      </c>
      <c r="F158" s="293"/>
      <c r="G158" s="293"/>
      <c r="H158" s="293"/>
      <c r="I158" s="293"/>
    </row>
    <row r="159" spans="1:9" ht="89.25" customHeight="1" thickBot="1" x14ac:dyDescent="0.3">
      <c r="A159" s="294"/>
      <c r="B159" s="295"/>
      <c r="C159" s="296" t="s">
        <v>225</v>
      </c>
      <c r="D159" s="297" t="s">
        <v>226</v>
      </c>
      <c r="E159" s="296" t="s">
        <v>227</v>
      </c>
      <c r="F159" s="298" t="s">
        <v>228</v>
      </c>
      <c r="G159" s="296" t="s">
        <v>229</v>
      </c>
      <c r="H159" s="299" t="s">
        <v>230</v>
      </c>
      <c r="I159" s="300" t="s">
        <v>231</v>
      </c>
    </row>
    <row r="160" spans="1:9" x14ac:dyDescent="0.25">
      <c r="A160" s="301" t="s">
        <v>14</v>
      </c>
      <c r="B160" s="302"/>
      <c r="C160" s="303"/>
      <c r="D160" s="304"/>
      <c r="E160" s="303"/>
      <c r="F160" s="304"/>
      <c r="G160" s="303"/>
      <c r="H160" s="303"/>
      <c r="I160" s="305"/>
    </row>
    <row r="161" spans="1:9" x14ac:dyDescent="0.25">
      <c r="A161" s="306"/>
      <c r="B161" s="307" t="s">
        <v>232</v>
      </c>
      <c r="C161" s="308"/>
      <c r="D161" s="309"/>
      <c r="E161" s="308"/>
      <c r="F161" s="309"/>
      <c r="G161" s="308"/>
      <c r="H161" s="308"/>
      <c r="I161" s="310"/>
    </row>
    <row r="162" spans="1:9" x14ac:dyDescent="0.25">
      <c r="A162" s="311" t="s">
        <v>233</v>
      </c>
      <c r="B162" s="312"/>
      <c r="C162" s="313"/>
      <c r="D162" s="314"/>
      <c r="E162" s="315"/>
      <c r="F162" s="314"/>
      <c r="G162" s="315"/>
      <c r="H162" s="315"/>
      <c r="I162" s="316"/>
    </row>
    <row r="163" spans="1:9" x14ac:dyDescent="0.25">
      <c r="A163" s="311" t="s">
        <v>234</v>
      </c>
      <c r="B163" s="312"/>
      <c r="C163" s="313"/>
      <c r="D163" s="314"/>
      <c r="E163" s="315"/>
      <c r="F163" s="314"/>
      <c r="G163" s="315"/>
      <c r="H163" s="315"/>
      <c r="I163" s="316"/>
    </row>
    <row r="164" spans="1:9" ht="14.25" thickBot="1" x14ac:dyDescent="0.3">
      <c r="A164" s="317" t="s">
        <v>235</v>
      </c>
      <c r="B164" s="318"/>
      <c r="C164" s="319"/>
      <c r="D164" s="320"/>
      <c r="E164" s="321"/>
      <c r="F164" s="320"/>
      <c r="G164" s="321"/>
      <c r="H164" s="321"/>
      <c r="I164" s="322"/>
    </row>
    <row r="165" spans="1:9" ht="14.25" thickBot="1" x14ac:dyDescent="0.3">
      <c r="A165" s="323"/>
      <c r="B165" s="324" t="s">
        <v>236</v>
      </c>
      <c r="C165" s="325"/>
      <c r="D165" s="325"/>
      <c r="E165" s="325">
        <f>SUM(E162:E164)</f>
        <v>0</v>
      </c>
      <c r="F165" s="325">
        <f>SUM(F162:F164)</f>
        <v>0</v>
      </c>
      <c r="G165" s="325">
        <f>SUM(G162:G164)</f>
        <v>0</v>
      </c>
      <c r="H165" s="325"/>
      <c r="I165" s="325"/>
    </row>
    <row r="166" spans="1:9" ht="87.75" customHeight="1" thickBot="1" x14ac:dyDescent="0.3">
      <c r="A166" s="294"/>
      <c r="B166" s="326"/>
      <c r="C166" s="296" t="s">
        <v>225</v>
      </c>
      <c r="D166" s="297" t="s">
        <v>226</v>
      </c>
      <c r="E166" s="296" t="s">
        <v>227</v>
      </c>
      <c r="F166" s="298" t="s">
        <v>228</v>
      </c>
      <c r="G166" s="296" t="s">
        <v>229</v>
      </c>
      <c r="H166" s="296" t="s">
        <v>237</v>
      </c>
      <c r="I166" s="296" t="s">
        <v>238</v>
      </c>
    </row>
    <row r="167" spans="1:9" x14ac:dyDescent="0.25">
      <c r="A167" s="301" t="s">
        <v>239</v>
      </c>
      <c r="B167" s="327"/>
      <c r="C167" s="328"/>
      <c r="D167" s="329"/>
      <c r="E167" s="328"/>
      <c r="F167" s="329"/>
      <c r="G167" s="328"/>
      <c r="H167" s="328"/>
      <c r="I167" s="330"/>
    </row>
    <row r="168" spans="1:9" x14ac:dyDescent="0.25">
      <c r="A168" s="331"/>
      <c r="B168" s="332" t="s">
        <v>232</v>
      </c>
      <c r="C168" s="308"/>
      <c r="D168" s="309"/>
      <c r="E168" s="308"/>
      <c r="F168" s="309"/>
      <c r="G168" s="308"/>
      <c r="H168" s="308"/>
      <c r="I168" s="310"/>
    </row>
    <row r="169" spans="1:9" x14ac:dyDescent="0.25">
      <c r="A169" s="311" t="s">
        <v>233</v>
      </c>
      <c r="B169" s="312"/>
      <c r="C169" s="313"/>
      <c r="D169" s="314"/>
      <c r="E169" s="315"/>
      <c r="F169" s="314"/>
      <c r="G169" s="315"/>
      <c r="H169" s="315"/>
      <c r="I169" s="316"/>
    </row>
    <row r="170" spans="1:9" x14ac:dyDescent="0.25">
      <c r="A170" s="311" t="s">
        <v>234</v>
      </c>
      <c r="B170" s="312"/>
      <c r="C170" s="313"/>
      <c r="D170" s="314"/>
      <c r="E170" s="315"/>
      <c r="F170" s="314"/>
      <c r="G170" s="315"/>
      <c r="H170" s="315"/>
      <c r="I170" s="316"/>
    </row>
    <row r="171" spans="1:9" ht="14.25" thickBot="1" x14ac:dyDescent="0.3">
      <c r="A171" s="317" t="s">
        <v>235</v>
      </c>
      <c r="B171" s="318"/>
      <c r="C171" s="319"/>
      <c r="D171" s="320"/>
      <c r="E171" s="321"/>
      <c r="F171" s="320"/>
      <c r="G171" s="321"/>
      <c r="H171" s="321"/>
      <c r="I171" s="322"/>
    </row>
    <row r="172" spans="1:9" ht="14.25" thickBot="1" x14ac:dyDescent="0.3">
      <c r="A172" s="323"/>
      <c r="B172" s="324" t="s">
        <v>236</v>
      </c>
      <c r="C172" s="325"/>
      <c r="D172" s="333"/>
      <c r="E172" s="325">
        <f>SUM(E169:E171)</f>
        <v>0</v>
      </c>
      <c r="F172" s="325">
        <f>SUM(F169:F171)</f>
        <v>0</v>
      </c>
      <c r="G172" s="325">
        <f>SUM(G169:G171)</f>
        <v>0</v>
      </c>
      <c r="H172" s="325"/>
      <c r="I172" s="334"/>
    </row>
    <row r="175" spans="1:9" ht="15" x14ac:dyDescent="0.25">
      <c r="A175" s="335" t="s">
        <v>240</v>
      </c>
      <c r="B175" s="336"/>
      <c r="C175" s="336"/>
      <c r="D175" s="336"/>
      <c r="E175" s="336"/>
      <c r="F175" s="336"/>
      <c r="G175" s="336"/>
      <c r="H175" s="336"/>
      <c r="I175" s="336"/>
    </row>
    <row r="176" spans="1:9" ht="14.25" thickBot="1" x14ac:dyDescent="0.3">
      <c r="A176" s="337"/>
      <c r="B176" s="338"/>
      <c r="C176" s="338"/>
      <c r="D176" s="338"/>
      <c r="E176" s="337"/>
      <c r="F176" s="337"/>
      <c r="G176" s="337"/>
      <c r="H176" s="337"/>
      <c r="I176" s="337"/>
    </row>
    <row r="177" spans="1:10" ht="14.25" thickBot="1" x14ac:dyDescent="0.3">
      <c r="A177" s="339" t="s">
        <v>241</v>
      </c>
      <c r="B177" s="340"/>
      <c r="C177" s="340"/>
      <c r="D177" s="341"/>
      <c r="E177" s="342" t="s">
        <v>13</v>
      </c>
      <c r="F177" s="343" t="s">
        <v>242</v>
      </c>
      <c r="G177" s="344"/>
      <c r="H177" s="345"/>
      <c r="I177" s="346" t="s">
        <v>14</v>
      </c>
    </row>
    <row r="178" spans="1:10" ht="26.25" thickBot="1" x14ac:dyDescent="0.3">
      <c r="A178" s="347"/>
      <c r="B178" s="348"/>
      <c r="C178" s="348"/>
      <c r="D178" s="349"/>
      <c r="E178" s="350"/>
      <c r="F178" s="351" t="s">
        <v>180</v>
      </c>
      <c r="G178" s="352" t="s">
        <v>243</v>
      </c>
      <c r="H178" s="351" t="s">
        <v>244</v>
      </c>
      <c r="I178" s="353"/>
    </row>
    <row r="179" spans="1:10" x14ac:dyDescent="0.25">
      <c r="A179" s="354">
        <v>1</v>
      </c>
      <c r="B179" s="355" t="s">
        <v>212</v>
      </c>
      <c r="C179" s="356"/>
      <c r="D179" s="357"/>
      <c r="E179" s="358"/>
      <c r="F179" s="359"/>
      <c r="G179" s="359"/>
      <c r="H179" s="359"/>
      <c r="I179" s="360">
        <f>E179+F179-G179-H179</f>
        <v>0</v>
      </c>
    </row>
    <row r="180" spans="1:10" x14ac:dyDescent="0.25">
      <c r="A180" s="361"/>
      <c r="B180" s="362" t="s">
        <v>245</v>
      </c>
      <c r="C180" s="363"/>
      <c r="D180" s="364"/>
      <c r="E180" s="365"/>
      <c r="F180" s="366"/>
      <c r="G180" s="366"/>
      <c r="H180" s="366"/>
      <c r="I180" s="367">
        <f>E180+F180-G180-H180</f>
        <v>0</v>
      </c>
    </row>
    <row r="181" spans="1:10" x14ac:dyDescent="0.25">
      <c r="A181" s="368" t="s">
        <v>246</v>
      </c>
      <c r="B181" s="369" t="s">
        <v>247</v>
      </c>
      <c r="C181" s="370"/>
      <c r="D181" s="371"/>
      <c r="E181" s="372">
        <f>SUM([1]SP171!E181,[1]SP172!E181,[1]SP173!E181,[1]SP174!E181,[1]SP353!E181,[1]SP385!E181,[1]P259!E181,[1]P260!E181:E186,[1]P261!E181,[1]P262!E181:E185,[1]P434!E181,[1]PPP23!E181,[1]DBFO!E181)</f>
        <v>32657.02</v>
      </c>
      <c r="F181" s="373">
        <f>SUM([1]SP171!F181,[1]SP172!F181,[1]SP174!F181,[1]SP385!F181,[1]P259!F181,[1]P262!F181)</f>
        <v>210.45</v>
      </c>
      <c r="G181" s="374">
        <f>SUM([1]SP171!G181,[1]SP172!G181,[1]SP174!G181,[1]SP385!G181)</f>
        <v>0</v>
      </c>
      <c r="H181" s="373">
        <f>SUM([1]SP171!H181,[1]SP172!H181,[1]SP174!H181,[1]SP385!H181)</f>
        <v>7833.67</v>
      </c>
      <c r="I181" s="375">
        <f>E181+F181-G181-H181</f>
        <v>25033.800000000003</v>
      </c>
      <c r="J181" s="376"/>
    </row>
    <row r="182" spans="1:10" x14ac:dyDescent="0.25">
      <c r="A182" s="368"/>
      <c r="B182" s="362" t="s">
        <v>245</v>
      </c>
      <c r="C182" s="363"/>
      <c r="D182" s="364"/>
      <c r="E182" s="377"/>
      <c r="F182" s="374"/>
      <c r="G182" s="374"/>
      <c r="H182" s="374"/>
      <c r="I182" s="374">
        <f>E182+F182-G182-H182</f>
        <v>0</v>
      </c>
      <c r="J182" s="376"/>
    </row>
    <row r="183" spans="1:10" ht="14.25" thickBot="1" x14ac:dyDescent="0.3">
      <c r="A183" s="378" t="s">
        <v>248</v>
      </c>
      <c r="B183" s="369" t="s">
        <v>249</v>
      </c>
      <c r="C183" s="370"/>
      <c r="D183" s="371"/>
      <c r="E183" s="379"/>
      <c r="F183" s="374"/>
      <c r="G183" s="374"/>
      <c r="H183" s="374"/>
      <c r="I183" s="366">
        <f>E183+F183-G183-H183</f>
        <v>0</v>
      </c>
      <c r="J183" s="376"/>
    </row>
    <row r="184" spans="1:10" ht="14.25" thickBot="1" x14ac:dyDescent="0.3">
      <c r="A184" s="380" t="s">
        <v>250</v>
      </c>
      <c r="B184" s="381"/>
      <c r="C184" s="381"/>
      <c r="D184" s="382"/>
      <c r="E184" s="383">
        <f>E179+E181+E183</f>
        <v>32657.02</v>
      </c>
      <c r="F184" s="383">
        <f>F179+F181+F183</f>
        <v>210.45</v>
      </c>
      <c r="G184" s="383">
        <f>G179+G181+G183</f>
        <v>0</v>
      </c>
      <c r="H184" s="383">
        <f>H179+H181+H183</f>
        <v>7833.67</v>
      </c>
      <c r="I184" s="384">
        <f>I179+I181+I183</f>
        <v>25033.800000000003</v>
      </c>
      <c r="J184" s="126"/>
    </row>
    <row r="185" spans="1:10" ht="15" x14ac:dyDescent="0.25">
      <c r="A185" s="81"/>
      <c r="B185" s="81"/>
      <c r="C185" s="81"/>
      <c r="D185" s="81"/>
      <c r="E185" s="81"/>
      <c r="F185" s="81"/>
      <c r="G185" s="81"/>
      <c r="H185" s="81"/>
      <c r="I185" s="81"/>
    </row>
    <row r="186" spans="1:10" ht="15.75" x14ac:dyDescent="0.3">
      <c r="A186" s="385" t="s">
        <v>251</v>
      </c>
      <c r="B186" s="81"/>
      <c r="C186" s="81"/>
      <c r="D186" s="81"/>
      <c r="E186" s="81"/>
      <c r="F186" s="81"/>
      <c r="G186" s="81"/>
      <c r="H186" s="81"/>
      <c r="I186" s="81"/>
    </row>
    <row r="187" spans="1:10" ht="15.75" x14ac:dyDescent="0.3">
      <c r="A187" s="385" t="s">
        <v>252</v>
      </c>
      <c r="B187" s="81"/>
      <c r="C187" s="81"/>
      <c r="D187" s="81"/>
      <c r="E187" s="81"/>
      <c r="F187" s="81"/>
      <c r="G187" s="81"/>
      <c r="H187" s="81"/>
      <c r="I187" s="81"/>
    </row>
    <row r="188" spans="1:10" ht="15" x14ac:dyDescent="0.25">
      <c r="A188" s="385"/>
      <c r="B188" s="81"/>
      <c r="C188" s="81"/>
      <c r="D188" s="81"/>
      <c r="E188" s="81"/>
      <c r="F188" s="81"/>
      <c r="G188" s="81"/>
      <c r="H188" s="81"/>
      <c r="I188" s="81"/>
    </row>
    <row r="190" spans="1:10" ht="14.25" x14ac:dyDescent="0.25">
      <c r="A190" s="386" t="s">
        <v>253</v>
      </c>
      <c r="B190" s="386"/>
      <c r="C190" s="386"/>
      <c r="D190" s="386"/>
      <c r="E190" s="386"/>
      <c r="F190" s="386"/>
      <c r="G190" s="386"/>
    </row>
    <row r="191" spans="1:10" ht="14.25" thickBot="1" x14ac:dyDescent="0.3">
      <c r="A191" s="387"/>
      <c r="B191" s="337"/>
      <c r="C191" s="337"/>
      <c r="D191" s="337"/>
      <c r="E191" s="337"/>
      <c r="F191" s="337"/>
      <c r="G191" s="337"/>
    </row>
    <row r="192" spans="1:10" ht="26.25" thickBot="1" x14ac:dyDescent="0.3">
      <c r="A192" s="388" t="s">
        <v>254</v>
      </c>
      <c r="B192" s="389"/>
      <c r="C192" s="390" t="s">
        <v>255</v>
      </c>
      <c r="D192" s="391" t="s">
        <v>256</v>
      </c>
      <c r="E192" s="392" t="s">
        <v>257</v>
      </c>
      <c r="F192" s="391" t="s">
        <v>258</v>
      </c>
      <c r="G192" s="393" t="s">
        <v>259</v>
      </c>
    </row>
    <row r="193" spans="1:7" ht="26.25" customHeight="1" x14ac:dyDescent="0.25">
      <c r="A193" s="394" t="s">
        <v>260</v>
      </c>
      <c r="B193" s="395"/>
      <c r="C193" s="396"/>
      <c r="D193" s="396"/>
      <c r="E193" s="396"/>
      <c r="F193" s="396"/>
      <c r="G193" s="397">
        <f>C193+D193-E193-F193</f>
        <v>0</v>
      </c>
    </row>
    <row r="194" spans="1:7" ht="24" customHeight="1" x14ac:dyDescent="0.25">
      <c r="A194" s="398" t="s">
        <v>261</v>
      </c>
      <c r="B194" s="399"/>
      <c r="C194" s="400"/>
      <c r="D194" s="400"/>
      <c r="E194" s="400"/>
      <c r="F194" s="400"/>
      <c r="G194" s="401">
        <f t="shared" ref="G194:G201" si="11">C194+D194-E194-F194</f>
        <v>0</v>
      </c>
    </row>
    <row r="195" spans="1:7" ht="15" x14ac:dyDescent="0.25">
      <c r="A195" s="398" t="s">
        <v>262</v>
      </c>
      <c r="B195" s="399"/>
      <c r="C195" s="400"/>
      <c r="D195" s="400"/>
      <c r="E195" s="400"/>
      <c r="F195" s="400"/>
      <c r="G195" s="401">
        <f t="shared" si="11"/>
        <v>0</v>
      </c>
    </row>
    <row r="196" spans="1:7" ht="15" x14ac:dyDescent="0.25">
      <c r="A196" s="398" t="s">
        <v>263</v>
      </c>
      <c r="B196" s="399"/>
      <c r="C196" s="400"/>
      <c r="D196" s="400"/>
      <c r="E196" s="400"/>
      <c r="F196" s="400"/>
      <c r="G196" s="401">
        <f t="shared" si="11"/>
        <v>0</v>
      </c>
    </row>
    <row r="197" spans="1:7" ht="34.5" customHeight="1" x14ac:dyDescent="0.25">
      <c r="A197" s="398" t="s">
        <v>264</v>
      </c>
      <c r="B197" s="399"/>
      <c r="C197" s="400"/>
      <c r="D197" s="400"/>
      <c r="E197" s="400"/>
      <c r="F197" s="400"/>
      <c r="G197" s="401">
        <f t="shared" si="11"/>
        <v>0</v>
      </c>
    </row>
    <row r="198" spans="1:7" ht="32.25" customHeight="1" x14ac:dyDescent="0.25">
      <c r="A198" s="402" t="s">
        <v>265</v>
      </c>
      <c r="B198" s="399"/>
      <c r="C198" s="400"/>
      <c r="D198" s="400"/>
      <c r="E198" s="400"/>
      <c r="F198" s="400"/>
      <c r="G198" s="401">
        <f t="shared" si="11"/>
        <v>0</v>
      </c>
    </row>
    <row r="199" spans="1:7" ht="24" customHeight="1" x14ac:dyDescent="0.25">
      <c r="A199" s="402" t="s">
        <v>266</v>
      </c>
      <c r="B199" s="399"/>
      <c r="C199" s="400"/>
      <c r="D199" s="400"/>
      <c r="E199" s="400"/>
      <c r="F199" s="400"/>
      <c r="G199" s="401">
        <f t="shared" si="11"/>
        <v>0</v>
      </c>
    </row>
    <row r="200" spans="1:7" ht="29.25" customHeight="1" x14ac:dyDescent="0.25">
      <c r="A200" s="402" t="s">
        <v>267</v>
      </c>
      <c r="B200" s="399"/>
      <c r="C200" s="400"/>
      <c r="D200" s="400"/>
      <c r="E200" s="400"/>
      <c r="F200" s="400"/>
      <c r="G200" s="401">
        <f t="shared" si="11"/>
        <v>0</v>
      </c>
    </row>
    <row r="201" spans="1:7" ht="27.75" customHeight="1" thickBot="1" x14ac:dyDescent="0.3">
      <c r="A201" s="403" t="s">
        <v>268</v>
      </c>
      <c r="B201" s="404"/>
      <c r="C201" s="405"/>
      <c r="D201" s="405"/>
      <c r="E201" s="405"/>
      <c r="F201" s="405"/>
      <c r="G201" s="406">
        <f t="shared" si="11"/>
        <v>0</v>
      </c>
    </row>
    <row r="202" spans="1:7" ht="15" x14ac:dyDescent="0.25">
      <c r="A202" s="407" t="s">
        <v>269</v>
      </c>
      <c r="B202" s="395"/>
      <c r="C202" s="408">
        <f>SUM(C203:C222)</f>
        <v>0</v>
      </c>
      <c r="D202" s="408">
        <f>SUM(D203:D222)</f>
        <v>0</v>
      </c>
      <c r="E202" s="408">
        <f>SUM(E203:E222)</f>
        <v>0</v>
      </c>
      <c r="F202" s="408">
        <f>SUM(F203:F222)</f>
        <v>0</v>
      </c>
      <c r="G202" s="409">
        <f>SUM(G203:G222)</f>
        <v>0</v>
      </c>
    </row>
    <row r="203" spans="1:7" ht="15" x14ac:dyDescent="0.25">
      <c r="A203" s="410" t="s">
        <v>270</v>
      </c>
      <c r="B203" s="399"/>
      <c r="C203" s="411"/>
      <c r="D203" s="411"/>
      <c r="E203" s="412"/>
      <c r="F203" s="412"/>
      <c r="G203" s="401">
        <f t="shared" ref="G203:G222" si="12">C203+D203-E203-F203</f>
        <v>0</v>
      </c>
    </row>
    <row r="204" spans="1:7" ht="15" x14ac:dyDescent="0.25">
      <c r="A204" s="410" t="s">
        <v>271</v>
      </c>
      <c r="B204" s="399"/>
      <c r="C204" s="411"/>
      <c r="D204" s="411"/>
      <c r="E204" s="412"/>
      <c r="F204" s="412"/>
      <c r="G204" s="401">
        <f t="shared" si="12"/>
        <v>0</v>
      </c>
    </row>
    <row r="205" spans="1:7" ht="13.5" customHeight="1" x14ac:dyDescent="0.25">
      <c r="A205" s="410" t="s">
        <v>272</v>
      </c>
      <c r="B205" s="399"/>
      <c r="C205" s="411"/>
      <c r="D205" s="411"/>
      <c r="E205" s="412"/>
      <c r="F205" s="412"/>
      <c r="G205" s="401">
        <f t="shared" si="12"/>
        <v>0</v>
      </c>
    </row>
    <row r="206" spans="1:7" ht="37.5" customHeight="1" x14ac:dyDescent="0.25">
      <c r="A206" s="413" t="s">
        <v>273</v>
      </c>
      <c r="B206" s="414"/>
      <c r="C206" s="411"/>
      <c r="D206" s="411"/>
      <c r="E206" s="412"/>
      <c r="F206" s="412"/>
      <c r="G206" s="401">
        <f t="shared" si="12"/>
        <v>0</v>
      </c>
    </row>
    <row r="207" spans="1:7" ht="15" x14ac:dyDescent="0.25">
      <c r="A207" s="415" t="s">
        <v>274</v>
      </c>
      <c r="B207" s="399"/>
      <c r="C207" s="411"/>
      <c r="D207" s="411"/>
      <c r="E207" s="412"/>
      <c r="F207" s="412"/>
      <c r="G207" s="401">
        <f t="shared" si="12"/>
        <v>0</v>
      </c>
    </row>
    <row r="208" spans="1:7" ht="15" x14ac:dyDescent="0.25">
      <c r="A208" s="415" t="s">
        <v>275</v>
      </c>
      <c r="B208" s="399"/>
      <c r="C208" s="411"/>
      <c r="D208" s="411"/>
      <c r="E208" s="412"/>
      <c r="F208" s="412"/>
      <c r="G208" s="401">
        <f t="shared" si="12"/>
        <v>0</v>
      </c>
    </row>
    <row r="209" spans="1:7" ht="15" x14ac:dyDescent="0.25">
      <c r="A209" s="415" t="s">
        <v>276</v>
      </c>
      <c r="B209" s="399"/>
      <c r="C209" s="411"/>
      <c r="D209" s="411"/>
      <c r="E209" s="412"/>
      <c r="F209" s="412"/>
      <c r="G209" s="401">
        <f t="shared" si="12"/>
        <v>0</v>
      </c>
    </row>
    <row r="210" spans="1:7" ht="30.75" customHeight="1" x14ac:dyDescent="0.25">
      <c r="A210" s="415" t="s">
        <v>277</v>
      </c>
      <c r="B210" s="399"/>
      <c r="C210" s="411"/>
      <c r="D210" s="411"/>
      <c r="E210" s="412"/>
      <c r="F210" s="412"/>
      <c r="G210" s="401">
        <f t="shared" si="12"/>
        <v>0</v>
      </c>
    </row>
    <row r="211" spans="1:7" ht="15" x14ac:dyDescent="0.25">
      <c r="A211" s="415" t="s">
        <v>278</v>
      </c>
      <c r="B211" s="399"/>
      <c r="C211" s="411"/>
      <c r="D211" s="411"/>
      <c r="E211" s="412"/>
      <c r="F211" s="412"/>
      <c r="G211" s="401">
        <f t="shared" si="12"/>
        <v>0</v>
      </c>
    </row>
    <row r="212" spans="1:7" ht="15" x14ac:dyDescent="0.25">
      <c r="A212" s="415" t="s">
        <v>279</v>
      </c>
      <c r="B212" s="399"/>
      <c r="C212" s="411"/>
      <c r="D212" s="411"/>
      <c r="E212" s="412"/>
      <c r="F212" s="412"/>
      <c r="G212" s="401">
        <f t="shared" si="12"/>
        <v>0</v>
      </c>
    </row>
    <row r="213" spans="1:7" ht="15" x14ac:dyDescent="0.25">
      <c r="A213" s="415" t="s">
        <v>280</v>
      </c>
      <c r="B213" s="399"/>
      <c r="C213" s="411"/>
      <c r="D213" s="411"/>
      <c r="E213" s="412"/>
      <c r="F213" s="412"/>
      <c r="G213" s="401">
        <f t="shared" si="12"/>
        <v>0</v>
      </c>
    </row>
    <row r="214" spans="1:7" ht="15" x14ac:dyDescent="0.25">
      <c r="A214" s="415" t="s">
        <v>281</v>
      </c>
      <c r="B214" s="399"/>
      <c r="C214" s="411"/>
      <c r="D214" s="411"/>
      <c r="E214" s="412"/>
      <c r="F214" s="412"/>
      <c r="G214" s="401">
        <f t="shared" si="12"/>
        <v>0</v>
      </c>
    </row>
    <row r="215" spans="1:7" ht="15" x14ac:dyDescent="0.25">
      <c r="A215" s="415" t="s">
        <v>282</v>
      </c>
      <c r="B215" s="399"/>
      <c r="C215" s="411"/>
      <c r="D215" s="411"/>
      <c r="E215" s="412"/>
      <c r="F215" s="412"/>
      <c r="G215" s="401">
        <f t="shared" si="12"/>
        <v>0</v>
      </c>
    </row>
    <row r="216" spans="1:7" ht="15" x14ac:dyDescent="0.25">
      <c r="A216" s="416" t="s">
        <v>283</v>
      </c>
      <c r="B216" s="399"/>
      <c r="C216" s="411"/>
      <c r="D216" s="411"/>
      <c r="E216" s="412"/>
      <c r="F216" s="412"/>
      <c r="G216" s="401">
        <f>C216+D216-E216-F216</f>
        <v>0</v>
      </c>
    </row>
    <row r="217" spans="1:7" ht="15" x14ac:dyDescent="0.25">
      <c r="A217" s="416" t="s">
        <v>284</v>
      </c>
      <c r="B217" s="399"/>
      <c r="C217" s="411"/>
      <c r="D217" s="411"/>
      <c r="E217" s="412"/>
      <c r="F217" s="412"/>
      <c r="G217" s="401">
        <f>C217+D217-E217-F217</f>
        <v>0</v>
      </c>
    </row>
    <row r="218" spans="1:7" ht="27" customHeight="1" x14ac:dyDescent="0.25">
      <c r="A218" s="417" t="s">
        <v>285</v>
      </c>
      <c r="B218" s="399"/>
      <c r="C218" s="411"/>
      <c r="D218" s="411"/>
      <c r="E218" s="412"/>
      <c r="F218" s="412"/>
      <c r="G218" s="401">
        <f t="shared" si="12"/>
        <v>0</v>
      </c>
    </row>
    <row r="219" spans="1:7" ht="29.25" customHeight="1" x14ac:dyDescent="0.25">
      <c r="A219" s="417" t="s">
        <v>286</v>
      </c>
      <c r="B219" s="399"/>
      <c r="C219" s="411"/>
      <c r="D219" s="411"/>
      <c r="E219" s="412"/>
      <c r="F219" s="412"/>
      <c r="G219" s="401">
        <f t="shared" si="12"/>
        <v>0</v>
      </c>
    </row>
    <row r="220" spans="1:7" ht="15" x14ac:dyDescent="0.25">
      <c r="A220" s="416" t="s">
        <v>287</v>
      </c>
      <c r="B220" s="399"/>
      <c r="C220" s="411"/>
      <c r="D220" s="411"/>
      <c r="E220" s="412"/>
      <c r="F220" s="412"/>
      <c r="G220" s="401">
        <f t="shared" si="12"/>
        <v>0</v>
      </c>
    </row>
    <row r="221" spans="1:7" ht="15" x14ac:dyDescent="0.25">
      <c r="A221" s="416" t="s">
        <v>288</v>
      </c>
      <c r="B221" s="399"/>
      <c r="C221" s="411"/>
      <c r="D221" s="411"/>
      <c r="E221" s="412"/>
      <c r="F221" s="412"/>
      <c r="G221" s="401">
        <f t="shared" si="12"/>
        <v>0</v>
      </c>
    </row>
    <row r="222" spans="1:7" ht="15.75" thickBot="1" x14ac:dyDescent="0.3">
      <c r="A222" s="418" t="s">
        <v>289</v>
      </c>
      <c r="B222" s="404"/>
      <c r="C222" s="419"/>
      <c r="D222" s="419"/>
      <c r="E222" s="412"/>
      <c r="F222" s="412"/>
      <c r="G222" s="420">
        <f t="shared" si="12"/>
        <v>0</v>
      </c>
    </row>
    <row r="223" spans="1:7" ht="15.75" thickBot="1" x14ac:dyDescent="0.3">
      <c r="A223" s="421" t="s">
        <v>290</v>
      </c>
      <c r="B223" s="422"/>
      <c r="C223" s="423">
        <f>SUM(C193:C202)</f>
        <v>0</v>
      </c>
      <c r="D223" s="423">
        <f>SUM(D193:D202)</f>
        <v>0</v>
      </c>
      <c r="E223" s="423">
        <f>SUM(E193:E202)</f>
        <v>0</v>
      </c>
      <c r="F223" s="423">
        <f>SUM(F193:F202)</f>
        <v>0</v>
      </c>
      <c r="G223" s="423">
        <f>SUM(G193:G202)</f>
        <v>0</v>
      </c>
    </row>
    <row r="224" spans="1:7" ht="15" x14ac:dyDescent="0.25">
      <c r="A224" s="81"/>
      <c r="B224" s="81"/>
      <c r="C224" s="81"/>
      <c r="D224" s="81"/>
      <c r="E224" s="81"/>
      <c r="F224" s="81"/>
      <c r="G224" s="81"/>
    </row>
    <row r="225" spans="1:7" ht="14.25" x14ac:dyDescent="0.25">
      <c r="A225" s="424"/>
      <c r="B225" s="424"/>
      <c r="C225" s="424"/>
      <c r="D225" s="424"/>
      <c r="E225" s="424"/>
      <c r="F225" s="424"/>
      <c r="G225" s="424"/>
    </row>
    <row r="226" spans="1:7" ht="14.25" x14ac:dyDescent="0.25">
      <c r="A226" s="289" t="s">
        <v>291</v>
      </c>
      <c r="B226" s="289"/>
      <c r="C226" s="289"/>
    </row>
    <row r="227" spans="1:7" ht="15" x14ac:dyDescent="0.25">
      <c r="A227" s="425"/>
      <c r="B227" s="425"/>
      <c r="C227" s="425"/>
    </row>
    <row r="228" spans="1:7" ht="19.5" thickBot="1" x14ac:dyDescent="0.3">
      <c r="A228" s="426"/>
      <c r="B228" s="426"/>
      <c r="C228" s="426"/>
    </row>
    <row r="229" spans="1:7" ht="26.25" thickBot="1" x14ac:dyDescent="0.3">
      <c r="A229" s="421" t="s">
        <v>187</v>
      </c>
      <c r="B229" s="427"/>
      <c r="C229" s="428" t="s">
        <v>13</v>
      </c>
      <c r="D229" s="429" t="s">
        <v>14</v>
      </c>
    </row>
    <row r="230" spans="1:7" ht="14.25" thickBot="1" x14ac:dyDescent="0.3">
      <c r="A230" s="421" t="s">
        <v>292</v>
      </c>
      <c r="B230" s="427"/>
      <c r="C230" s="428"/>
      <c r="D230" s="429"/>
    </row>
    <row r="231" spans="1:7" x14ac:dyDescent="0.25">
      <c r="A231" s="430" t="s">
        <v>293</v>
      </c>
      <c r="B231" s="431"/>
      <c r="C231" s="432"/>
      <c r="D231" s="433"/>
    </row>
    <row r="232" spans="1:7" x14ac:dyDescent="0.25">
      <c r="A232" s="434" t="s">
        <v>294</v>
      </c>
      <c r="B232" s="435"/>
      <c r="C232" s="436"/>
      <c r="D232" s="437"/>
    </row>
    <row r="233" spans="1:7" ht="14.25" thickBot="1" x14ac:dyDescent="0.3">
      <c r="A233" s="438" t="s">
        <v>295</v>
      </c>
      <c r="B233" s="439"/>
      <c r="C233" s="436"/>
      <c r="D233" s="437"/>
    </row>
    <row r="234" spans="1:7" ht="26.25" customHeight="1" thickBot="1" x14ac:dyDescent="0.3">
      <c r="A234" s="421" t="s">
        <v>296</v>
      </c>
      <c r="B234" s="427"/>
      <c r="C234" s="440">
        <f>SUM(C235:C237)</f>
        <v>0</v>
      </c>
      <c r="D234" s="441">
        <f>SUM(D235:D237)</f>
        <v>0</v>
      </c>
    </row>
    <row r="235" spans="1:7" ht="25.5" customHeight="1" x14ac:dyDescent="0.25">
      <c r="A235" s="430" t="s">
        <v>293</v>
      </c>
      <c r="B235" s="431"/>
      <c r="C235" s="432"/>
      <c r="D235" s="433"/>
    </row>
    <row r="236" spans="1:7" x14ac:dyDescent="0.25">
      <c r="A236" s="434" t="s">
        <v>294</v>
      </c>
      <c r="B236" s="435"/>
      <c r="C236" s="436"/>
      <c r="D236" s="437"/>
    </row>
    <row r="237" spans="1:7" ht="14.25" thickBot="1" x14ac:dyDescent="0.3">
      <c r="A237" s="438" t="s">
        <v>295</v>
      </c>
      <c r="B237" s="439"/>
      <c r="C237" s="436"/>
      <c r="D237" s="437"/>
    </row>
    <row r="238" spans="1:7" ht="26.25" customHeight="1" thickBot="1" x14ac:dyDescent="0.3">
      <c r="A238" s="421" t="s">
        <v>297</v>
      </c>
      <c r="B238" s="427"/>
      <c r="C238" s="442">
        <f>SUM(C239:C241)</f>
        <v>0</v>
      </c>
      <c r="D238" s="443">
        <f>SUM(D239:D241)</f>
        <v>0</v>
      </c>
    </row>
    <row r="239" spans="1:7" ht="25.5" customHeight="1" x14ac:dyDescent="0.25">
      <c r="A239" s="430" t="s">
        <v>293</v>
      </c>
      <c r="B239" s="431"/>
      <c r="C239" s="432"/>
      <c r="D239" s="433"/>
    </row>
    <row r="240" spans="1:7" x14ac:dyDescent="0.25">
      <c r="A240" s="434" t="s">
        <v>294</v>
      </c>
      <c r="B240" s="435"/>
      <c r="C240" s="436"/>
      <c r="D240" s="437"/>
    </row>
    <row r="241" spans="1:5" ht="14.25" thickBot="1" x14ac:dyDescent="0.3">
      <c r="A241" s="438" t="s">
        <v>295</v>
      </c>
      <c r="B241" s="439"/>
      <c r="C241" s="436"/>
      <c r="D241" s="437"/>
    </row>
    <row r="242" spans="1:5" ht="14.25" thickBot="1" x14ac:dyDescent="0.3">
      <c r="A242" s="421" t="s">
        <v>298</v>
      </c>
      <c r="B242" s="427"/>
      <c r="C242" s="444">
        <f>C234+C238</f>
        <v>0</v>
      </c>
      <c r="D242" s="443">
        <f>D234+D238</f>
        <v>0</v>
      </c>
    </row>
    <row r="245" spans="1:5" ht="60.75" customHeight="1" x14ac:dyDescent="0.25">
      <c r="A245" s="289" t="s">
        <v>299</v>
      </c>
      <c r="B245" s="289"/>
      <c r="C245" s="289"/>
      <c r="D245" s="290"/>
    </row>
    <row r="246" spans="1:5" ht="14.25" thickBot="1" x14ac:dyDescent="0.3">
      <c r="A246" s="445"/>
      <c r="B246" s="445"/>
      <c r="C246" s="445"/>
    </row>
    <row r="247" spans="1:5" ht="26.25" thickBot="1" x14ac:dyDescent="0.3">
      <c r="A247" s="446" t="s">
        <v>300</v>
      </c>
      <c r="B247" s="447"/>
      <c r="C247" s="448" t="s">
        <v>255</v>
      </c>
      <c r="D247" s="449" t="s">
        <v>259</v>
      </c>
    </row>
    <row r="248" spans="1:5" ht="25.5" customHeight="1" x14ac:dyDescent="0.25">
      <c r="A248" s="450" t="s">
        <v>301</v>
      </c>
      <c r="B248" s="451"/>
      <c r="C248" s="452"/>
      <c r="D248" s="453"/>
    </row>
    <row r="249" spans="1:5" ht="26.25" customHeight="1" thickBot="1" x14ac:dyDescent="0.3">
      <c r="A249" s="454" t="s">
        <v>302</v>
      </c>
      <c r="B249" s="455"/>
      <c r="C249" s="456"/>
      <c r="D249" s="457"/>
    </row>
    <row r="250" spans="1:5" ht="14.25" thickBot="1" x14ac:dyDescent="0.3">
      <c r="A250" s="458" t="s">
        <v>290</v>
      </c>
      <c r="B250" s="459"/>
      <c r="C250" s="460">
        <f>SUM(C248:C249)</f>
        <v>0</v>
      </c>
      <c r="D250" s="461">
        <f>SUM(D248:D249)</f>
        <v>0</v>
      </c>
    </row>
    <row r="256" spans="1:5" ht="14.25" x14ac:dyDescent="0.25">
      <c r="A256" s="289" t="s">
        <v>303</v>
      </c>
      <c r="B256" s="289"/>
      <c r="C256" s="289"/>
      <c r="D256" s="289"/>
      <c r="E256" s="289"/>
    </row>
    <row r="257" spans="1:5" ht="14.25" thickBot="1" x14ac:dyDescent="0.3">
      <c r="A257" s="291"/>
      <c r="B257" s="462"/>
      <c r="C257" s="462"/>
      <c r="D257" s="462"/>
      <c r="E257" s="462"/>
    </row>
    <row r="258" spans="1:5" ht="15.75" thickBot="1" x14ac:dyDescent="0.3">
      <c r="A258" s="463" t="s">
        <v>304</v>
      </c>
      <c r="B258" s="464" t="s">
        <v>305</v>
      </c>
      <c r="C258" s="465"/>
      <c r="D258" s="464" t="s">
        <v>306</v>
      </c>
      <c r="E258" s="465"/>
    </row>
    <row r="259" spans="1:5" ht="14.25" thickBot="1" x14ac:dyDescent="0.3">
      <c r="A259" s="466"/>
      <c r="B259" s="467" t="s">
        <v>307</v>
      </c>
      <c r="C259" s="468" t="s">
        <v>308</v>
      </c>
      <c r="D259" s="469" t="s">
        <v>309</v>
      </c>
      <c r="E259" s="468" t="s">
        <v>310</v>
      </c>
    </row>
    <row r="260" spans="1:5" ht="15.75" thickBot="1" x14ac:dyDescent="0.3">
      <c r="A260" s="470" t="s">
        <v>311</v>
      </c>
      <c r="B260" s="464"/>
      <c r="C260" s="471"/>
      <c r="D260" s="471"/>
      <c r="E260" s="472"/>
    </row>
    <row r="261" spans="1:5" x14ac:dyDescent="0.25">
      <c r="A261" s="473" t="s">
        <v>312</v>
      </c>
      <c r="B261" s="474"/>
      <c r="C261" s="474"/>
      <c r="D261" s="475"/>
      <c r="E261" s="474"/>
    </row>
    <row r="262" spans="1:5" ht="25.5" x14ac:dyDescent="0.25">
      <c r="A262" s="473" t="s">
        <v>313</v>
      </c>
      <c r="B262" s="474"/>
      <c r="C262" s="474"/>
      <c r="D262" s="475"/>
      <c r="E262" s="474"/>
    </row>
    <row r="263" spans="1:5" x14ac:dyDescent="0.25">
      <c r="A263" s="473" t="s">
        <v>314</v>
      </c>
      <c r="B263" s="474"/>
      <c r="C263" s="474"/>
      <c r="D263" s="475"/>
      <c r="E263" s="474"/>
    </row>
    <row r="264" spans="1:5" x14ac:dyDescent="0.25">
      <c r="A264" s="473" t="s">
        <v>315</v>
      </c>
      <c r="B264" s="476"/>
      <c r="C264" s="476"/>
      <c r="D264" s="477"/>
      <c r="E264" s="476"/>
    </row>
    <row r="265" spans="1:5" x14ac:dyDescent="0.25">
      <c r="A265" s="478" t="s">
        <v>235</v>
      </c>
      <c r="B265" s="476"/>
      <c r="C265" s="476"/>
      <c r="D265" s="477"/>
      <c r="E265" s="476"/>
    </row>
    <row r="266" spans="1:5" ht="14.25" thickBot="1" x14ac:dyDescent="0.3">
      <c r="A266" s="479" t="s">
        <v>235</v>
      </c>
      <c r="B266" s="480"/>
      <c r="C266" s="480"/>
      <c r="D266" s="481"/>
      <c r="E266" s="480"/>
    </row>
    <row r="267" spans="1:5" ht="14.25" thickBot="1" x14ac:dyDescent="0.3">
      <c r="A267" s="482" t="s">
        <v>290</v>
      </c>
      <c r="B267" s="483">
        <f>SUM(B261:B264)</f>
        <v>0</v>
      </c>
      <c r="C267" s="483">
        <f>SUM(C261:C264)</f>
        <v>0</v>
      </c>
      <c r="D267" s="483">
        <f>SUM(D261:D264)</f>
        <v>0</v>
      </c>
      <c r="E267" s="483">
        <f>SUM(E261:E264)</f>
        <v>0</v>
      </c>
    </row>
    <row r="268" spans="1:5" ht="15.75" thickBot="1" x14ac:dyDescent="0.3">
      <c r="A268" s="470" t="s">
        <v>316</v>
      </c>
      <c r="B268" s="464"/>
      <c r="C268" s="471"/>
      <c r="D268" s="471"/>
      <c r="E268" s="472"/>
    </row>
    <row r="269" spans="1:5" x14ac:dyDescent="0.25">
      <c r="A269" s="473" t="s">
        <v>312</v>
      </c>
      <c r="B269" s="474"/>
      <c r="C269" s="474"/>
      <c r="D269" s="475"/>
      <c r="E269" s="474"/>
    </row>
    <row r="270" spans="1:5" ht="25.5" x14ac:dyDescent="0.25">
      <c r="A270" s="473" t="s">
        <v>313</v>
      </c>
      <c r="B270" s="474"/>
      <c r="C270" s="474"/>
      <c r="D270" s="475"/>
      <c r="E270" s="474"/>
    </row>
    <row r="271" spans="1:5" x14ac:dyDescent="0.25">
      <c r="A271" s="473" t="s">
        <v>314</v>
      </c>
      <c r="B271" s="474"/>
      <c r="C271" s="474"/>
      <c r="D271" s="475"/>
      <c r="E271" s="474"/>
    </row>
    <row r="272" spans="1:5" x14ac:dyDescent="0.25">
      <c r="A272" s="473" t="s">
        <v>315</v>
      </c>
      <c r="B272" s="476"/>
      <c r="C272" s="476"/>
      <c r="D272" s="477"/>
      <c r="E272" s="476"/>
    </row>
    <row r="273" spans="1:7" x14ac:dyDescent="0.25">
      <c r="A273" s="478" t="s">
        <v>235</v>
      </c>
      <c r="B273" s="476"/>
      <c r="C273" s="476"/>
      <c r="D273" s="477"/>
      <c r="E273" s="476"/>
    </row>
    <row r="274" spans="1:7" ht="14.25" thickBot="1" x14ac:dyDescent="0.3">
      <c r="A274" s="479" t="s">
        <v>235</v>
      </c>
      <c r="B274" s="480"/>
      <c r="C274" s="480"/>
      <c r="D274" s="481"/>
      <c r="E274" s="480"/>
    </row>
    <row r="275" spans="1:7" ht="14.25" thickBot="1" x14ac:dyDescent="0.3">
      <c r="A275" s="484" t="s">
        <v>290</v>
      </c>
      <c r="B275" s="483">
        <f>SUM(B269:B272)</f>
        <v>0</v>
      </c>
      <c r="C275" s="483">
        <f>SUM(C269:C272)</f>
        <v>0</v>
      </c>
      <c r="D275" s="483">
        <f>SUM(D269:D272)</f>
        <v>0</v>
      </c>
      <c r="E275" s="483">
        <f>SUM(E269:E272)</f>
        <v>0</v>
      </c>
    </row>
    <row r="278" spans="1:7" ht="29.25" customHeight="1" x14ac:dyDescent="0.25">
      <c r="A278" s="289" t="s">
        <v>317</v>
      </c>
      <c r="B278" s="289"/>
      <c r="C278" s="289"/>
      <c r="D278" s="290"/>
    </row>
    <row r="279" spans="1:7" ht="14.25" thickBot="1" x14ac:dyDescent="0.3">
      <c r="A279" s="485"/>
      <c r="B279" s="481"/>
      <c r="C279" s="481"/>
    </row>
    <row r="280" spans="1:7" ht="90" thickBot="1" x14ac:dyDescent="0.25">
      <c r="A280" s="486" t="s">
        <v>318</v>
      </c>
      <c r="B280" s="487"/>
      <c r="C280" s="448" t="s">
        <v>255</v>
      </c>
      <c r="D280" s="449" t="s">
        <v>14</v>
      </c>
      <c r="E280" s="449" t="s">
        <v>319</v>
      </c>
      <c r="G280" s="488"/>
    </row>
    <row r="281" spans="1:7" ht="25.5" customHeight="1" x14ac:dyDescent="0.2">
      <c r="A281" s="489" t="s">
        <v>320</v>
      </c>
      <c r="B281" s="490"/>
      <c r="C281" s="491"/>
      <c r="D281" s="492"/>
      <c r="E281" s="492"/>
      <c r="G281" s="488"/>
    </row>
    <row r="282" spans="1:7" ht="14.25" x14ac:dyDescent="0.2">
      <c r="A282" s="493" t="s">
        <v>321</v>
      </c>
      <c r="B282" s="494"/>
      <c r="C282" s="495"/>
      <c r="D282" s="437"/>
      <c r="E282" s="437"/>
      <c r="G282" s="488"/>
    </row>
    <row r="283" spans="1:7" ht="25.5" customHeight="1" x14ac:dyDescent="0.2">
      <c r="A283" s="496" t="s">
        <v>322</v>
      </c>
      <c r="B283" s="497"/>
      <c r="C283" s="498"/>
      <c r="D283" s="499"/>
      <c r="E283" s="499"/>
      <c r="G283" s="500"/>
    </row>
    <row r="284" spans="1:7" ht="14.25" x14ac:dyDescent="0.2">
      <c r="A284" s="501" t="s">
        <v>323</v>
      </c>
      <c r="B284" s="502"/>
      <c r="C284" s="495"/>
      <c r="D284" s="437"/>
      <c r="E284" s="437"/>
      <c r="G284" s="488"/>
    </row>
    <row r="285" spans="1:7" ht="14.25" x14ac:dyDescent="0.2">
      <c r="A285" s="493" t="s">
        <v>324</v>
      </c>
      <c r="B285" s="494"/>
      <c r="C285" s="503"/>
      <c r="D285" s="504"/>
      <c r="E285" s="504"/>
      <c r="G285" s="488"/>
    </row>
    <row r="286" spans="1:7" ht="14.25" x14ac:dyDescent="0.2">
      <c r="A286" s="493" t="s">
        <v>325</v>
      </c>
      <c r="B286" s="494"/>
      <c r="C286" s="503"/>
      <c r="D286" s="504"/>
      <c r="E286" s="504"/>
      <c r="G286" s="488"/>
    </row>
    <row r="287" spans="1:7" ht="14.25" x14ac:dyDescent="0.2">
      <c r="A287" s="493" t="s">
        <v>326</v>
      </c>
      <c r="B287" s="494"/>
      <c r="C287" s="505"/>
      <c r="D287" s="504"/>
      <c r="E287" s="504"/>
      <c r="G287" s="488"/>
    </row>
    <row r="288" spans="1:7" x14ac:dyDescent="0.25">
      <c r="A288" s="493" t="s">
        <v>327</v>
      </c>
      <c r="B288" s="494"/>
      <c r="C288" s="506"/>
      <c r="D288" s="437"/>
      <c r="E288" s="437"/>
    </row>
    <row r="289" spans="1:5" ht="14.25" thickBot="1" x14ac:dyDescent="0.3">
      <c r="A289" s="507" t="s">
        <v>173</v>
      </c>
      <c r="B289" s="508"/>
      <c r="C289" s="509"/>
      <c r="D289" s="510"/>
      <c r="E289" s="510"/>
    </row>
    <row r="290" spans="1:5" ht="14.25" thickBot="1" x14ac:dyDescent="0.3">
      <c r="A290" s="511" t="s">
        <v>250</v>
      </c>
      <c r="B290" s="512"/>
      <c r="C290" s="513">
        <f>C281+C282+C284+C288</f>
        <v>0</v>
      </c>
      <c r="D290" s="514">
        <f>D281+D282+D284+D288</f>
        <v>0</v>
      </c>
      <c r="E290" s="514"/>
    </row>
    <row r="291" spans="1:5" x14ac:dyDescent="0.25">
      <c r="A291" s="515"/>
      <c r="B291" s="515"/>
      <c r="C291" s="516"/>
      <c r="D291" s="516"/>
      <c r="E291" s="516"/>
    </row>
    <row r="292" spans="1:5" ht="14.25" x14ac:dyDescent="0.25">
      <c r="A292" s="386" t="s">
        <v>328</v>
      </c>
      <c r="B292" s="386"/>
      <c r="C292" s="386"/>
      <c r="D292" s="386"/>
    </row>
    <row r="293" spans="1:5" ht="14.25" thickBot="1" x14ac:dyDescent="0.3">
      <c r="A293" s="387"/>
      <c r="B293" s="337"/>
      <c r="C293" s="337"/>
      <c r="D293" s="337"/>
    </row>
    <row r="294" spans="1:5" ht="26.25" thickBot="1" x14ac:dyDescent="0.3">
      <c r="A294" s="517" t="s">
        <v>254</v>
      </c>
      <c r="B294" s="518"/>
      <c r="C294" s="390" t="s">
        <v>255</v>
      </c>
      <c r="D294" s="393" t="s">
        <v>259</v>
      </c>
    </row>
    <row r="295" spans="1:5" ht="32.25" customHeight="1" thickBot="1" x14ac:dyDescent="0.3">
      <c r="A295" s="519" t="s">
        <v>329</v>
      </c>
      <c r="B295" s="465"/>
      <c r="C295" s="520"/>
      <c r="D295" s="521"/>
    </row>
    <row r="296" spans="1:5" ht="15.75" thickBot="1" x14ac:dyDescent="0.3">
      <c r="A296" s="519" t="s">
        <v>330</v>
      </c>
      <c r="B296" s="465"/>
      <c r="C296" s="520"/>
      <c r="D296" s="521"/>
    </row>
    <row r="297" spans="1:5" ht="15.75" thickBot="1" x14ac:dyDescent="0.3">
      <c r="A297" s="519" t="s">
        <v>331</v>
      </c>
      <c r="B297" s="465"/>
      <c r="C297" s="520"/>
      <c r="D297" s="521"/>
    </row>
    <row r="298" spans="1:5" ht="25.5" customHeight="1" thickBot="1" x14ac:dyDescent="0.3">
      <c r="A298" s="519" t="s">
        <v>332</v>
      </c>
      <c r="B298" s="465"/>
      <c r="C298" s="520"/>
      <c r="D298" s="521"/>
    </row>
    <row r="299" spans="1:5" ht="27" customHeight="1" thickBot="1" x14ac:dyDescent="0.3">
      <c r="A299" s="519" t="s">
        <v>333</v>
      </c>
      <c r="B299" s="465"/>
      <c r="C299" s="520"/>
      <c r="D299" s="521"/>
    </row>
    <row r="300" spans="1:5" ht="15.75" thickBot="1" x14ac:dyDescent="0.3">
      <c r="A300" s="522" t="s">
        <v>334</v>
      </c>
      <c r="B300" s="465"/>
      <c r="C300" s="520"/>
      <c r="D300" s="521"/>
    </row>
    <row r="301" spans="1:5" ht="29.25" customHeight="1" thickBot="1" x14ac:dyDescent="0.3">
      <c r="A301" s="522" t="s">
        <v>335</v>
      </c>
      <c r="B301" s="465"/>
      <c r="C301" s="520"/>
      <c r="D301" s="521"/>
    </row>
    <row r="302" spans="1:5" ht="25.5" customHeight="1" thickBot="1" x14ac:dyDescent="0.3">
      <c r="A302" s="522" t="s">
        <v>336</v>
      </c>
      <c r="B302" s="465"/>
      <c r="C302" s="520"/>
      <c r="D302" s="521"/>
    </row>
    <row r="303" spans="1:5" ht="15.75" thickBot="1" x14ac:dyDescent="0.3">
      <c r="A303" s="522" t="s">
        <v>337</v>
      </c>
      <c r="B303" s="465"/>
      <c r="C303" s="523">
        <f>SUM(C304:C323)</f>
        <v>0</v>
      </c>
      <c r="D303" s="524">
        <f>SUM(D304:D323)</f>
        <v>0</v>
      </c>
    </row>
    <row r="304" spans="1:5" ht="15" x14ac:dyDescent="0.25">
      <c r="A304" s="525" t="s">
        <v>270</v>
      </c>
      <c r="B304" s="395"/>
      <c r="C304" s="526"/>
      <c r="D304" s="527"/>
    </row>
    <row r="305" spans="1:4" ht="15" x14ac:dyDescent="0.25">
      <c r="A305" s="410" t="s">
        <v>271</v>
      </c>
      <c r="B305" s="399"/>
      <c r="C305" s="528"/>
      <c r="D305" s="527"/>
    </row>
    <row r="306" spans="1:4" ht="15" x14ac:dyDescent="0.25">
      <c r="A306" s="415" t="s">
        <v>272</v>
      </c>
      <c r="B306" s="399"/>
      <c r="C306" s="528"/>
      <c r="D306" s="527"/>
    </row>
    <row r="307" spans="1:4" ht="40.5" customHeight="1" x14ac:dyDescent="0.25">
      <c r="A307" s="417" t="s">
        <v>273</v>
      </c>
      <c r="B307" s="399"/>
      <c r="C307" s="528"/>
      <c r="D307" s="527"/>
    </row>
    <row r="308" spans="1:4" ht="15" x14ac:dyDescent="0.25">
      <c r="A308" s="415" t="s">
        <v>274</v>
      </c>
      <c r="B308" s="399"/>
      <c r="C308" s="528"/>
      <c r="D308" s="527"/>
    </row>
    <row r="309" spans="1:4" ht="15" x14ac:dyDescent="0.25">
      <c r="A309" s="415" t="s">
        <v>275</v>
      </c>
      <c r="B309" s="399"/>
      <c r="C309" s="528"/>
      <c r="D309" s="527"/>
    </row>
    <row r="310" spans="1:4" ht="15" x14ac:dyDescent="0.25">
      <c r="A310" s="415" t="s">
        <v>276</v>
      </c>
      <c r="B310" s="399"/>
      <c r="C310" s="528"/>
      <c r="D310" s="527"/>
    </row>
    <row r="311" spans="1:4" ht="30" customHeight="1" x14ac:dyDescent="0.25">
      <c r="A311" s="415" t="s">
        <v>277</v>
      </c>
      <c r="B311" s="399"/>
      <c r="C311" s="411"/>
      <c r="D311" s="529"/>
    </row>
    <row r="312" spans="1:4" ht="15" x14ac:dyDescent="0.25">
      <c r="A312" s="415" t="s">
        <v>278</v>
      </c>
      <c r="B312" s="399"/>
      <c r="C312" s="411"/>
      <c r="D312" s="529"/>
    </row>
    <row r="313" spans="1:4" ht="15" x14ac:dyDescent="0.25">
      <c r="A313" s="415" t="s">
        <v>279</v>
      </c>
      <c r="B313" s="399"/>
      <c r="C313" s="411"/>
      <c r="D313" s="529"/>
    </row>
    <row r="314" spans="1:4" ht="15" x14ac:dyDescent="0.25">
      <c r="A314" s="415" t="s">
        <v>280</v>
      </c>
      <c r="B314" s="399"/>
      <c r="C314" s="411"/>
      <c r="D314" s="529"/>
    </row>
    <row r="315" spans="1:4" ht="15" x14ac:dyDescent="0.25">
      <c r="A315" s="415" t="s">
        <v>281</v>
      </c>
      <c r="B315" s="399"/>
      <c r="C315" s="411"/>
      <c r="D315" s="529"/>
    </row>
    <row r="316" spans="1:4" ht="15" x14ac:dyDescent="0.25">
      <c r="A316" s="415" t="s">
        <v>282</v>
      </c>
      <c r="B316" s="399"/>
      <c r="C316" s="411"/>
      <c r="D316" s="529"/>
    </row>
    <row r="317" spans="1:4" ht="15" x14ac:dyDescent="0.25">
      <c r="A317" s="416" t="s">
        <v>283</v>
      </c>
      <c r="B317" s="399"/>
      <c r="C317" s="411"/>
      <c r="D317" s="529"/>
    </row>
    <row r="318" spans="1:4" ht="15" x14ac:dyDescent="0.25">
      <c r="A318" s="416" t="s">
        <v>284</v>
      </c>
      <c r="B318" s="399"/>
      <c r="C318" s="411"/>
      <c r="D318" s="529"/>
    </row>
    <row r="319" spans="1:4" ht="24" customHeight="1" x14ac:dyDescent="0.25">
      <c r="A319" s="417" t="s">
        <v>285</v>
      </c>
      <c r="B319" s="399"/>
      <c r="C319" s="411"/>
      <c r="D319" s="529"/>
    </row>
    <row r="320" spans="1:4" ht="27" customHeight="1" x14ac:dyDescent="0.25">
      <c r="A320" s="417" t="s">
        <v>286</v>
      </c>
      <c r="B320" s="399"/>
      <c r="C320" s="411"/>
      <c r="D320" s="529"/>
    </row>
    <row r="321" spans="1:8" ht="15" x14ac:dyDescent="0.25">
      <c r="A321" s="416" t="s">
        <v>287</v>
      </c>
      <c r="B321" s="399"/>
      <c r="C321" s="411"/>
      <c r="D321" s="529"/>
    </row>
    <row r="322" spans="1:8" ht="15" x14ac:dyDescent="0.25">
      <c r="A322" s="416" t="s">
        <v>288</v>
      </c>
      <c r="B322" s="399"/>
      <c r="C322" s="411"/>
      <c r="D322" s="529"/>
    </row>
    <row r="323" spans="1:8" ht="15.75" thickBot="1" x14ac:dyDescent="0.3">
      <c r="A323" s="418" t="s">
        <v>289</v>
      </c>
      <c r="B323" s="404"/>
      <c r="C323" s="419"/>
      <c r="D323" s="529"/>
    </row>
    <row r="324" spans="1:8" ht="15.75" thickBot="1" x14ac:dyDescent="0.3">
      <c r="A324" s="421" t="s">
        <v>290</v>
      </c>
      <c r="B324" s="465"/>
      <c r="C324" s="443">
        <f>SUM(C295:C305)</f>
        <v>0</v>
      </c>
      <c r="D324" s="443">
        <f>SUM(D295:D303)</f>
        <v>0</v>
      </c>
    </row>
    <row r="325" spans="1:8" ht="15" x14ac:dyDescent="0.25">
      <c r="A325" s="81"/>
      <c r="B325" s="81"/>
      <c r="C325" s="81"/>
      <c r="D325" s="81"/>
    </row>
    <row r="326" spans="1:8" ht="15" x14ac:dyDescent="0.25">
      <c r="A326" s="81"/>
      <c r="B326" s="81"/>
      <c r="C326" s="81"/>
      <c r="D326" s="81"/>
    </row>
    <row r="327" spans="1:8" ht="15" x14ac:dyDescent="0.25">
      <c r="A327" s="530"/>
      <c r="B327" s="531"/>
      <c r="C327" s="531"/>
      <c r="D327" s="81"/>
    </row>
    <row r="330" spans="1:8" ht="14.25" x14ac:dyDescent="0.25">
      <c r="A330" s="335" t="s">
        <v>338</v>
      </c>
      <c r="B330" s="335"/>
      <c r="C330" s="335"/>
    </row>
    <row r="331" spans="1:8" ht="16.5" thickBot="1" x14ac:dyDescent="0.3">
      <c r="A331" s="532"/>
      <c r="B331" s="337"/>
      <c r="C331" s="337"/>
    </row>
    <row r="332" spans="1:8" ht="26.25" thickBot="1" x14ac:dyDescent="0.3">
      <c r="A332" s="421" t="s">
        <v>339</v>
      </c>
      <c r="B332" s="533"/>
      <c r="C332" s="534" t="s">
        <v>13</v>
      </c>
      <c r="D332" s="393" t="s">
        <v>14</v>
      </c>
      <c r="G332" s="535"/>
      <c r="H332" s="535"/>
    </row>
    <row r="333" spans="1:8" ht="14.25" thickBot="1" x14ac:dyDescent="0.3">
      <c r="A333" s="536" t="s">
        <v>340</v>
      </c>
      <c r="B333" s="537"/>
      <c r="C333" s="513">
        <f>SUM(C334:C343)</f>
        <v>0</v>
      </c>
      <c r="D333" s="538">
        <f>SUM(D334:D343)</f>
        <v>0</v>
      </c>
      <c r="G333" s="535"/>
      <c r="H333" s="535"/>
    </row>
    <row r="334" spans="1:8" ht="55.5" customHeight="1" x14ac:dyDescent="0.25">
      <c r="A334" s="355" t="s">
        <v>341</v>
      </c>
      <c r="B334" s="357"/>
      <c r="C334" s="539"/>
      <c r="D334" s="540"/>
      <c r="G334" s="535"/>
      <c r="H334" s="535"/>
    </row>
    <row r="335" spans="1:8" x14ac:dyDescent="0.25">
      <c r="A335" s="541" t="s">
        <v>342</v>
      </c>
      <c r="B335" s="542"/>
      <c r="C335" s="543"/>
      <c r="D335" s="544"/>
    </row>
    <row r="336" spans="1:8" x14ac:dyDescent="0.25">
      <c r="A336" s="545" t="s">
        <v>343</v>
      </c>
      <c r="B336" s="546"/>
      <c r="C336" s="495"/>
      <c r="D336" s="547"/>
    </row>
    <row r="337" spans="1:4" ht="28.5" customHeight="1" x14ac:dyDescent="0.25">
      <c r="A337" s="548" t="s">
        <v>344</v>
      </c>
      <c r="B337" s="549"/>
      <c r="C337" s="495"/>
      <c r="D337" s="547"/>
    </row>
    <row r="338" spans="1:4" ht="32.25" customHeight="1" x14ac:dyDescent="0.25">
      <c r="A338" s="548" t="s">
        <v>345</v>
      </c>
      <c r="B338" s="549"/>
      <c r="C338" s="495"/>
      <c r="D338" s="547"/>
    </row>
    <row r="339" spans="1:4" x14ac:dyDescent="0.25">
      <c r="A339" s="545" t="s">
        <v>346</v>
      </c>
      <c r="B339" s="546"/>
      <c r="C339" s="495"/>
      <c r="D339" s="547"/>
    </row>
    <row r="340" spans="1:4" x14ac:dyDescent="0.25">
      <c r="A340" s="545" t="s">
        <v>347</v>
      </c>
      <c r="B340" s="546"/>
      <c r="C340" s="495"/>
      <c r="D340" s="547"/>
    </row>
    <row r="341" spans="1:4" x14ac:dyDescent="0.25">
      <c r="A341" s="545" t="s">
        <v>348</v>
      </c>
      <c r="B341" s="546"/>
      <c r="C341" s="495"/>
      <c r="D341" s="547"/>
    </row>
    <row r="342" spans="1:4" x14ac:dyDescent="0.25">
      <c r="A342" s="545" t="s">
        <v>349</v>
      </c>
      <c r="B342" s="546"/>
      <c r="C342" s="495"/>
      <c r="D342" s="547"/>
    </row>
    <row r="343" spans="1:4" ht="14.25" thickBot="1" x14ac:dyDescent="0.3">
      <c r="A343" s="550" t="s">
        <v>173</v>
      </c>
      <c r="B343" s="551"/>
      <c r="C343" s="503"/>
      <c r="D343" s="552"/>
    </row>
    <row r="344" spans="1:4" ht="14.25" thickBot="1" x14ac:dyDescent="0.3">
      <c r="A344" s="536" t="s">
        <v>350</v>
      </c>
      <c r="B344" s="537"/>
      <c r="C344" s="513">
        <f>SUM(C345:C354)</f>
        <v>0</v>
      </c>
      <c r="D344" s="514">
        <f>SUM(D345:D354)</f>
        <v>0</v>
      </c>
    </row>
    <row r="345" spans="1:4" ht="59.25" customHeight="1" x14ac:dyDescent="0.25">
      <c r="A345" s="355" t="s">
        <v>341</v>
      </c>
      <c r="B345" s="357"/>
      <c r="C345" s="543"/>
      <c r="D345" s="544"/>
    </row>
    <row r="346" spans="1:4" x14ac:dyDescent="0.25">
      <c r="A346" s="541" t="s">
        <v>342</v>
      </c>
      <c r="B346" s="542"/>
      <c r="C346" s="543"/>
      <c r="D346" s="544"/>
    </row>
    <row r="347" spans="1:4" x14ac:dyDescent="0.25">
      <c r="A347" s="545" t="s">
        <v>343</v>
      </c>
      <c r="B347" s="546"/>
      <c r="C347" s="495"/>
      <c r="D347" s="547"/>
    </row>
    <row r="348" spans="1:4" ht="27.75" customHeight="1" x14ac:dyDescent="0.25">
      <c r="A348" s="548" t="s">
        <v>344</v>
      </c>
      <c r="B348" s="549"/>
      <c r="C348" s="495"/>
      <c r="D348" s="547"/>
    </row>
    <row r="349" spans="1:4" ht="24.75" customHeight="1" x14ac:dyDescent="0.25">
      <c r="A349" s="548" t="s">
        <v>345</v>
      </c>
      <c r="B349" s="549"/>
      <c r="C349" s="495"/>
      <c r="D349" s="547"/>
    </row>
    <row r="350" spans="1:4" x14ac:dyDescent="0.25">
      <c r="A350" s="548" t="s">
        <v>346</v>
      </c>
      <c r="B350" s="549"/>
      <c r="C350" s="495"/>
      <c r="D350" s="547"/>
    </row>
    <row r="351" spans="1:4" x14ac:dyDescent="0.25">
      <c r="A351" s="545" t="s">
        <v>347</v>
      </c>
      <c r="B351" s="546"/>
      <c r="C351" s="495"/>
      <c r="D351" s="547"/>
    </row>
    <row r="352" spans="1:4" x14ac:dyDescent="0.25">
      <c r="A352" s="545" t="s">
        <v>348</v>
      </c>
      <c r="B352" s="546"/>
      <c r="C352" s="495"/>
      <c r="D352" s="547"/>
    </row>
    <row r="353" spans="1:5" x14ac:dyDescent="0.25">
      <c r="A353" s="545" t="s">
        <v>349</v>
      </c>
      <c r="B353" s="546"/>
      <c r="C353" s="495"/>
      <c r="D353" s="547"/>
    </row>
    <row r="354" spans="1:5" ht="14.25" customHeight="1" thickBot="1" x14ac:dyDescent="0.3">
      <c r="A354" s="553" t="s">
        <v>351</v>
      </c>
      <c r="B354" s="554"/>
      <c r="C354" s="555"/>
      <c r="D354" s="556"/>
    </row>
    <row r="355" spans="1:5" ht="14.25" thickBot="1" x14ac:dyDescent="0.3">
      <c r="A355" s="557" t="s">
        <v>169</v>
      </c>
      <c r="B355" s="558"/>
      <c r="C355" s="559">
        <f>C333+C344</f>
        <v>0</v>
      </c>
      <c r="D355" s="384">
        <f>D333+D344</f>
        <v>0</v>
      </c>
    </row>
    <row r="360" spans="1:5" ht="15" x14ac:dyDescent="0.25">
      <c r="A360" s="386" t="s">
        <v>352</v>
      </c>
      <c r="B360" s="386"/>
      <c r="C360" s="386"/>
      <c r="D360" s="226"/>
      <c r="E360" s="226"/>
    </row>
    <row r="361" spans="1:5" ht="15.75" thickBot="1" x14ac:dyDescent="0.3">
      <c r="A361" s="337"/>
      <c r="B361" s="337"/>
      <c r="C361" s="337"/>
      <c r="D361" s="81"/>
    </row>
    <row r="362" spans="1:5" ht="26.25" thickBot="1" x14ac:dyDescent="0.3">
      <c r="A362" s="560" t="s">
        <v>353</v>
      </c>
      <c r="B362" s="561"/>
      <c r="C362" s="562" t="s">
        <v>13</v>
      </c>
      <c r="D362" s="429" t="s">
        <v>259</v>
      </c>
    </row>
    <row r="363" spans="1:5" x14ac:dyDescent="0.25">
      <c r="A363" s="563" t="s">
        <v>354</v>
      </c>
      <c r="B363" s="564"/>
      <c r="C363" s="366">
        <f>SUM(C364:C370)</f>
        <v>0</v>
      </c>
      <c r="D363" s="366">
        <f>SUM(D364:D370)</f>
        <v>0</v>
      </c>
    </row>
    <row r="364" spans="1:5" x14ac:dyDescent="0.25">
      <c r="A364" s="565" t="s">
        <v>355</v>
      </c>
      <c r="B364" s="566"/>
      <c r="C364" s="567"/>
      <c r="D364" s="568"/>
    </row>
    <row r="365" spans="1:5" x14ac:dyDescent="0.25">
      <c r="A365" s="565" t="s">
        <v>356</v>
      </c>
      <c r="B365" s="566"/>
      <c r="C365" s="567"/>
      <c r="D365" s="568"/>
    </row>
    <row r="366" spans="1:5" ht="27.75" customHeight="1" x14ac:dyDescent="0.25">
      <c r="A366" s="415" t="s">
        <v>357</v>
      </c>
      <c r="B366" s="569"/>
      <c r="C366" s="567"/>
      <c r="D366" s="568"/>
    </row>
    <row r="367" spans="1:5" x14ac:dyDescent="0.25">
      <c r="A367" s="415" t="s">
        <v>358</v>
      </c>
      <c r="B367" s="569"/>
      <c r="C367" s="567"/>
      <c r="D367" s="568"/>
    </row>
    <row r="368" spans="1:5" ht="17.25" customHeight="1" x14ac:dyDescent="0.25">
      <c r="A368" s="415" t="s">
        <v>359</v>
      </c>
      <c r="B368" s="569"/>
      <c r="C368" s="567"/>
      <c r="D368" s="568"/>
    </row>
    <row r="369" spans="1:4" ht="16.5" customHeight="1" x14ac:dyDescent="0.25">
      <c r="A369" s="415" t="s">
        <v>360</v>
      </c>
      <c r="B369" s="569"/>
      <c r="C369" s="567"/>
      <c r="D369" s="568"/>
    </row>
    <row r="370" spans="1:4" x14ac:dyDescent="0.25">
      <c r="A370" s="415" t="s">
        <v>289</v>
      </c>
      <c r="B370" s="569"/>
      <c r="C370" s="567"/>
      <c r="D370" s="568"/>
    </row>
    <row r="371" spans="1:4" x14ac:dyDescent="0.25">
      <c r="A371" s="570" t="s">
        <v>361</v>
      </c>
      <c r="B371" s="571"/>
      <c r="C371" s="366">
        <f>C372+C373+C375</f>
        <v>0</v>
      </c>
      <c r="D371" s="572">
        <f>D372+D373+D375</f>
        <v>0</v>
      </c>
    </row>
    <row r="372" spans="1:4" x14ac:dyDescent="0.25">
      <c r="A372" s="573" t="s">
        <v>362</v>
      </c>
      <c r="B372" s="574"/>
      <c r="C372" s="575"/>
      <c r="D372" s="576"/>
    </row>
    <row r="373" spans="1:4" x14ac:dyDescent="0.25">
      <c r="A373" s="573" t="s">
        <v>363</v>
      </c>
      <c r="B373" s="574"/>
      <c r="C373" s="575"/>
      <c r="D373" s="576"/>
    </row>
    <row r="374" spans="1:4" x14ac:dyDescent="0.25">
      <c r="A374" s="573" t="s">
        <v>364</v>
      </c>
      <c r="B374" s="574"/>
      <c r="C374" s="575"/>
      <c r="D374" s="576"/>
    </row>
    <row r="375" spans="1:4" ht="14.25" thickBot="1" x14ac:dyDescent="0.3">
      <c r="A375" s="577" t="s">
        <v>289</v>
      </c>
      <c r="B375" s="578"/>
      <c r="C375" s="575"/>
      <c r="D375" s="576"/>
    </row>
    <row r="376" spans="1:4" ht="14.25" thickBot="1" x14ac:dyDescent="0.3">
      <c r="A376" s="557" t="s">
        <v>169</v>
      </c>
      <c r="B376" s="558"/>
      <c r="C376" s="579">
        <f>C363+C371</f>
        <v>0</v>
      </c>
      <c r="D376" s="579">
        <f>D363+D371</f>
        <v>0</v>
      </c>
    </row>
    <row r="379" spans="1:4" ht="26.25" customHeight="1" x14ac:dyDescent="0.25">
      <c r="A379" s="289" t="s">
        <v>365</v>
      </c>
      <c r="B379" s="580"/>
      <c r="C379" s="580"/>
      <c r="D379" s="580"/>
    </row>
    <row r="380" spans="1:4" ht="14.25" thickBot="1" x14ac:dyDescent="0.3">
      <c r="A380" s="481"/>
      <c r="B380" s="581"/>
      <c r="C380" s="481"/>
      <c r="D380" s="481"/>
    </row>
    <row r="381" spans="1:4" ht="26.25" thickBot="1" x14ac:dyDescent="0.3">
      <c r="A381" s="582"/>
      <c r="B381" s="583"/>
      <c r="C381" s="584" t="s">
        <v>255</v>
      </c>
      <c r="D381" s="449" t="s">
        <v>14</v>
      </c>
    </row>
    <row r="382" spans="1:4" ht="14.25" thickBot="1" x14ac:dyDescent="0.3">
      <c r="A382" s="585" t="s">
        <v>366</v>
      </c>
      <c r="B382" s="586"/>
      <c r="C382" s="495"/>
      <c r="D382" s="437"/>
    </row>
    <row r="383" spans="1:4" ht="14.25" thickBot="1" x14ac:dyDescent="0.3">
      <c r="A383" s="536" t="s">
        <v>250</v>
      </c>
      <c r="B383" s="537"/>
      <c r="C383" s="514">
        <f>SUM(C382:C382)</f>
        <v>0</v>
      </c>
      <c r="D383" s="514">
        <f>SUM(D382:D382)</f>
        <v>0</v>
      </c>
    </row>
    <row r="386" spans="1:11" ht="15" x14ac:dyDescent="0.25">
      <c r="A386" s="289" t="s">
        <v>367</v>
      </c>
      <c r="B386" s="580"/>
      <c r="C386" s="580"/>
      <c r="D386" s="580"/>
      <c r="E386" s="226"/>
    </row>
    <row r="387" spans="1:11" ht="15.75" thickBot="1" x14ac:dyDescent="0.3">
      <c r="A387" s="481"/>
      <c r="B387" s="481"/>
      <c r="C387" s="481"/>
      <c r="D387" s="481"/>
      <c r="E387" s="81"/>
    </row>
    <row r="388" spans="1:11" ht="39" thickBot="1" x14ac:dyDescent="0.3">
      <c r="A388" s="446" t="s">
        <v>187</v>
      </c>
      <c r="B388" s="472"/>
      <c r="C388" s="587" t="s">
        <v>368</v>
      </c>
      <c r="D388" s="587" t="s">
        <v>369</v>
      </c>
      <c r="E388" s="81"/>
    </row>
    <row r="389" spans="1:11" ht="15.75" thickBot="1" x14ac:dyDescent="0.3">
      <c r="A389" s="588" t="s">
        <v>370</v>
      </c>
      <c r="B389" s="533"/>
      <c r="C389" s="589">
        <f>SUM([1]SP171!C429+[1]SP172!C389+[1]SP173!C389+[1]SP174!C389+[1]SP353!C389+[1]SP385!C389+[1]P259!C389+[1]P260!C389+[1]P261!C389+[1]P262!C389+[1]P434!C389+[1]PPP23!C389+[1]DBFO!C389+'[1]LO 163'!C389)</f>
        <v>747910.61999999988</v>
      </c>
      <c r="D389" s="590">
        <f>SUM([1]SP171!D429+[1]SP172!D389+[1]SP173!D389+[1]SP174!D389+[1]SP353!D389+[1]SP385!D389+[1]P259!D389+[1]P260!D389+[1]P261!D389+[1]P262!D389+[1]P434!D389+[1]PPP23!D389+[1]DBFO!D389,'[1]LO 163'!D389)</f>
        <v>997991.24999999977</v>
      </c>
      <c r="E389" s="591"/>
    </row>
    <row r="390" spans="1:11" ht="15" x14ac:dyDescent="0.25">
      <c r="A390" s="81"/>
      <c r="B390" s="81"/>
      <c r="C390" s="592"/>
      <c r="D390" s="81"/>
      <c r="E390" s="81"/>
    </row>
    <row r="391" spans="1:11" ht="29.25" customHeight="1" x14ac:dyDescent="0.25">
      <c r="A391" s="593" t="s">
        <v>371</v>
      </c>
      <c r="B391" s="594"/>
      <c r="C391" s="594"/>
      <c r="D391" s="226"/>
      <c r="E391" s="226"/>
    </row>
    <row r="396" spans="1:11" ht="14.25" x14ac:dyDescent="0.25">
      <c r="A396" s="595" t="s">
        <v>372</v>
      </c>
      <c r="B396" s="595"/>
      <c r="C396" s="595"/>
      <c r="D396" s="595"/>
      <c r="E396" s="595"/>
      <c r="F396" s="595"/>
      <c r="G396" s="595"/>
      <c r="H396" s="595"/>
      <c r="I396" s="595"/>
    </row>
    <row r="398" spans="1:11" ht="14.25" x14ac:dyDescent="0.25">
      <c r="A398" s="595" t="s">
        <v>373</v>
      </c>
      <c r="B398" s="595"/>
      <c r="C398" s="595"/>
      <c r="D398" s="595"/>
      <c r="E398" s="595"/>
      <c r="F398" s="595"/>
      <c r="G398" s="595"/>
      <c r="H398" s="595"/>
      <c r="I398" s="595"/>
    </row>
    <row r="399" spans="1:11" ht="17.25" thickBot="1" x14ac:dyDescent="0.3">
      <c r="A399" s="596"/>
      <c r="B399" s="596"/>
      <c r="C399" s="596"/>
      <c r="D399" s="596"/>
      <c r="E399" s="596"/>
      <c r="F399" s="596"/>
      <c r="G399" s="596"/>
      <c r="H399" s="596"/>
      <c r="I399" s="597"/>
    </row>
    <row r="400" spans="1:11" ht="28.5" customHeight="1" thickBot="1" x14ac:dyDescent="0.3">
      <c r="A400" s="342" t="s">
        <v>374</v>
      </c>
      <c r="B400" s="388" t="s">
        <v>375</v>
      </c>
      <c r="C400" s="598"/>
      <c r="D400" s="599"/>
      <c r="E400" s="600" t="s">
        <v>213</v>
      </c>
      <c r="F400" s="388" t="s">
        <v>376</v>
      </c>
      <c r="G400" s="598"/>
      <c r="H400" s="599"/>
      <c r="I400" s="601" t="s">
        <v>236</v>
      </c>
      <c r="J400" s="602"/>
      <c r="K400" s="602"/>
    </row>
    <row r="401" spans="1:11" ht="80.25" customHeight="1" thickBot="1" x14ac:dyDescent="0.3">
      <c r="A401" s="350"/>
      <c r="B401" s="603" t="s">
        <v>377</v>
      </c>
      <c r="C401" s="604" t="s">
        <v>378</v>
      </c>
      <c r="D401" s="605" t="s">
        <v>217</v>
      </c>
      <c r="E401" s="606" t="s">
        <v>379</v>
      </c>
      <c r="F401" s="603" t="s">
        <v>377</v>
      </c>
      <c r="G401" s="604" t="s">
        <v>380</v>
      </c>
      <c r="H401" s="607" t="s">
        <v>381</v>
      </c>
      <c r="I401" s="608"/>
      <c r="J401" s="602"/>
      <c r="K401" s="602"/>
    </row>
    <row r="402" spans="1:11" ht="24" customHeight="1" thickBot="1" x14ac:dyDescent="0.3">
      <c r="A402" s="609" t="s">
        <v>192</v>
      </c>
      <c r="B402" s="610"/>
      <c r="C402" s="611"/>
      <c r="D402" s="612"/>
      <c r="E402" s="613"/>
      <c r="F402" s="610"/>
      <c r="G402" s="614"/>
      <c r="H402" s="615"/>
      <c r="I402" s="616">
        <f>SUM(B402:H402)</f>
        <v>0</v>
      </c>
      <c r="J402" s="617"/>
      <c r="K402" s="617"/>
    </row>
    <row r="403" spans="1:11" ht="15.75" customHeight="1" thickBot="1" x14ac:dyDescent="0.3">
      <c r="A403" s="618" t="s">
        <v>180</v>
      </c>
      <c r="B403" s="613">
        <f t="shared" ref="B403:I403" si="13">SUM(B404:B406)</f>
        <v>0</v>
      </c>
      <c r="C403" s="619">
        <f t="shared" si="13"/>
        <v>0</v>
      </c>
      <c r="D403" s="620">
        <f t="shared" si="13"/>
        <v>0</v>
      </c>
      <c r="E403" s="613">
        <f t="shared" si="13"/>
        <v>0</v>
      </c>
      <c r="F403" s="613">
        <f t="shared" si="13"/>
        <v>0</v>
      </c>
      <c r="G403" s="613">
        <f t="shared" si="13"/>
        <v>0</v>
      </c>
      <c r="H403" s="613">
        <f t="shared" si="13"/>
        <v>0</v>
      </c>
      <c r="I403" s="613">
        <f t="shared" si="13"/>
        <v>0</v>
      </c>
      <c r="J403" s="621"/>
      <c r="K403" s="621"/>
    </row>
    <row r="404" spans="1:11" ht="14.25" thickBot="1" x14ac:dyDescent="0.3">
      <c r="A404" s="622" t="s">
        <v>382</v>
      </c>
      <c r="B404" s="623"/>
      <c r="C404" s="624"/>
      <c r="D404" s="625"/>
      <c r="E404" s="626"/>
      <c r="F404" s="623"/>
      <c r="G404" s="627"/>
      <c r="H404" s="628"/>
      <c r="I404" s="629">
        <f>SUM(B404:H404)</f>
        <v>0</v>
      </c>
      <c r="J404" s="630"/>
      <c r="K404" s="630"/>
    </row>
    <row r="405" spans="1:11" ht="14.25" thickBot="1" x14ac:dyDescent="0.3">
      <c r="A405" s="631" t="s">
        <v>383</v>
      </c>
      <c r="B405" s="632"/>
      <c r="C405" s="412"/>
      <c r="D405" s="633"/>
      <c r="E405" s="626"/>
      <c r="F405" s="632"/>
      <c r="G405" s="634"/>
      <c r="H405" s="635"/>
      <c r="I405" s="629">
        <f t="shared" ref="I405:I406" si="14">SUM(B405:H405)</f>
        <v>0</v>
      </c>
      <c r="J405" s="630"/>
      <c r="K405" s="630"/>
    </row>
    <row r="406" spans="1:11" ht="14.25" thickBot="1" x14ac:dyDescent="0.3">
      <c r="A406" s="636" t="s">
        <v>384</v>
      </c>
      <c r="B406" s="632"/>
      <c r="C406" s="412"/>
      <c r="D406" s="633"/>
      <c r="E406" s="626"/>
      <c r="F406" s="632"/>
      <c r="G406" s="634"/>
      <c r="H406" s="635"/>
      <c r="I406" s="629">
        <f t="shared" si="14"/>
        <v>0</v>
      </c>
      <c r="J406" s="630"/>
      <c r="K406" s="630"/>
    </row>
    <row r="407" spans="1:11" ht="15.75" customHeight="1" thickBot="1" x14ac:dyDescent="0.3">
      <c r="A407" s="618" t="s">
        <v>181</v>
      </c>
      <c r="B407" s="610">
        <f t="shared" ref="B407:H407" si="15">SUM(B408:B411)</f>
        <v>0</v>
      </c>
      <c r="C407" s="611">
        <f t="shared" si="15"/>
        <v>0</v>
      </c>
      <c r="D407" s="614">
        <f t="shared" si="15"/>
        <v>0</v>
      </c>
      <c r="E407" s="613">
        <f t="shared" si="15"/>
        <v>0</v>
      </c>
      <c r="F407" s="610">
        <f t="shared" si="15"/>
        <v>0</v>
      </c>
      <c r="G407" s="610">
        <f t="shared" si="15"/>
        <v>0</v>
      </c>
      <c r="H407" s="610">
        <f t="shared" si="15"/>
        <v>0</v>
      </c>
      <c r="I407" s="610">
        <f t="shared" ref="I407" si="16">SUM(I408:I412)</f>
        <v>0</v>
      </c>
      <c r="J407" s="637"/>
      <c r="K407" s="637"/>
    </row>
    <row r="408" spans="1:11" ht="12.75" customHeight="1" x14ac:dyDescent="0.25">
      <c r="A408" s="638" t="s">
        <v>385</v>
      </c>
      <c r="B408" s="639"/>
      <c r="C408" s="640"/>
      <c r="D408" s="641"/>
      <c r="E408" s="642"/>
      <c r="F408" s="639"/>
      <c r="G408" s="643"/>
      <c r="H408" s="641"/>
      <c r="I408" s="644">
        <f>SUM(B408:H408)</f>
        <v>0</v>
      </c>
      <c r="J408" s="630"/>
      <c r="K408" s="630"/>
    </row>
    <row r="409" spans="1:11" ht="13.5" customHeight="1" x14ac:dyDescent="0.25">
      <c r="A409" s="638" t="s">
        <v>386</v>
      </c>
      <c r="B409" s="639"/>
      <c r="C409" s="640"/>
      <c r="D409" s="641"/>
      <c r="E409" s="642"/>
      <c r="F409" s="639"/>
      <c r="G409" s="643"/>
      <c r="H409" s="641"/>
      <c r="I409" s="644">
        <f>SUM(B409:H409)</f>
        <v>0</v>
      </c>
      <c r="J409" s="630"/>
      <c r="K409" s="630"/>
    </row>
    <row r="410" spans="1:11" x14ac:dyDescent="0.25">
      <c r="A410" s="638" t="s">
        <v>387</v>
      </c>
      <c r="B410" s="639"/>
      <c r="C410" s="640"/>
      <c r="D410" s="641"/>
      <c r="E410" s="642"/>
      <c r="F410" s="639"/>
      <c r="G410" s="643"/>
      <c r="H410" s="641"/>
      <c r="I410" s="644">
        <f>SUM(B410:H410)</f>
        <v>0</v>
      </c>
      <c r="J410" s="630"/>
      <c r="K410" s="630"/>
    </row>
    <row r="411" spans="1:11" ht="14.25" thickBot="1" x14ac:dyDescent="0.3">
      <c r="A411" s="645" t="s">
        <v>388</v>
      </c>
      <c r="B411" s="639"/>
      <c r="C411" s="640"/>
      <c r="D411" s="641"/>
      <c r="E411" s="642"/>
      <c r="F411" s="639"/>
      <c r="G411" s="643"/>
      <c r="H411" s="641"/>
      <c r="I411" s="644">
        <f>SUM(B411:H411)</f>
        <v>0</v>
      </c>
      <c r="J411" s="630"/>
      <c r="K411" s="630"/>
    </row>
    <row r="412" spans="1:11" ht="27.75" customHeight="1" thickBot="1" x14ac:dyDescent="0.3">
      <c r="A412" s="646" t="s">
        <v>389</v>
      </c>
      <c r="B412" s="647">
        <f>B402+B403-B407</f>
        <v>0</v>
      </c>
      <c r="C412" s="647">
        <f t="shared" ref="C412:H412" si="17">C402+C403-C407</f>
        <v>0</v>
      </c>
      <c r="D412" s="647">
        <f t="shared" si="17"/>
        <v>0</v>
      </c>
      <c r="E412" s="647">
        <f t="shared" si="17"/>
        <v>0</v>
      </c>
      <c r="F412" s="647">
        <f t="shared" si="17"/>
        <v>0</v>
      </c>
      <c r="G412" s="647">
        <f t="shared" si="17"/>
        <v>0</v>
      </c>
      <c r="H412" s="647">
        <f t="shared" si="17"/>
        <v>0</v>
      </c>
      <c r="I412" s="648">
        <f t="shared" ref="I412" si="18">I401+I402-I406</f>
        <v>0</v>
      </c>
      <c r="J412" s="630"/>
      <c r="K412" s="630"/>
    </row>
    <row r="413" spans="1:11" ht="27.75" customHeight="1" thickBot="1" x14ac:dyDescent="0.3">
      <c r="A413" s="649" t="s">
        <v>390</v>
      </c>
      <c r="B413" s="650"/>
      <c r="C413" s="651"/>
      <c r="D413" s="652"/>
      <c r="E413" s="653"/>
      <c r="F413" s="650"/>
      <c r="G413" s="654"/>
      <c r="H413" s="652"/>
      <c r="I413" s="653">
        <f>SUM(B413:H413)</f>
        <v>0</v>
      </c>
      <c r="J413" s="617"/>
      <c r="K413" s="617"/>
    </row>
    <row r="414" spans="1:11" ht="14.25" thickBot="1" x14ac:dyDescent="0.3">
      <c r="A414" s="655" t="s">
        <v>180</v>
      </c>
      <c r="B414" s="650"/>
      <c r="C414" s="651"/>
      <c r="D414" s="652"/>
      <c r="E414" s="653"/>
      <c r="F414" s="650"/>
      <c r="G414" s="654"/>
      <c r="H414" s="652"/>
      <c r="I414" s="653">
        <f>SUM(B414:H414)</f>
        <v>0</v>
      </c>
    </row>
    <row r="415" spans="1:11" ht="15.75" customHeight="1" thickBot="1" x14ac:dyDescent="0.3">
      <c r="A415" s="655" t="s">
        <v>181</v>
      </c>
      <c r="B415" s="650"/>
      <c r="C415" s="651"/>
      <c r="D415" s="652"/>
      <c r="E415" s="653"/>
      <c r="F415" s="650"/>
      <c r="G415" s="654"/>
      <c r="H415" s="652"/>
      <c r="I415" s="653">
        <f>SUM(B415:H415)</f>
        <v>0</v>
      </c>
    </row>
    <row r="416" spans="1:11" ht="28.5" customHeight="1" thickBot="1" x14ac:dyDescent="0.3">
      <c r="A416" s="655" t="s">
        <v>391</v>
      </c>
      <c r="B416" s="650">
        <f>B413+B414-B415</f>
        <v>0</v>
      </c>
      <c r="C416" s="651">
        <f t="shared" ref="C416:I416" si="19">C413+C414-C415</f>
        <v>0</v>
      </c>
      <c r="D416" s="652">
        <f t="shared" si="19"/>
        <v>0</v>
      </c>
      <c r="E416" s="653">
        <f t="shared" si="19"/>
        <v>0</v>
      </c>
      <c r="F416" s="650">
        <f t="shared" si="19"/>
        <v>0</v>
      </c>
      <c r="G416" s="654">
        <f t="shared" si="19"/>
        <v>0</v>
      </c>
      <c r="H416" s="652">
        <f t="shared" si="19"/>
        <v>0</v>
      </c>
      <c r="I416" s="653">
        <f t="shared" si="19"/>
        <v>0</v>
      </c>
    </row>
    <row r="417" spans="1:9" ht="26.25" thickBot="1" x14ac:dyDescent="0.3">
      <c r="A417" s="649" t="s">
        <v>392</v>
      </c>
      <c r="B417" s="656">
        <f>B402-B413</f>
        <v>0</v>
      </c>
      <c r="C417" s="656">
        <f t="shared" ref="C417:H417" si="20">C402-C413</f>
        <v>0</v>
      </c>
      <c r="D417" s="656">
        <f t="shared" si="20"/>
        <v>0</v>
      </c>
      <c r="E417" s="656">
        <f t="shared" si="20"/>
        <v>0</v>
      </c>
      <c r="F417" s="656">
        <f t="shared" si="20"/>
        <v>0</v>
      </c>
      <c r="G417" s="656">
        <f t="shared" si="20"/>
        <v>0</v>
      </c>
      <c r="H417" s="656">
        <f t="shared" si="20"/>
        <v>0</v>
      </c>
      <c r="I417" s="656">
        <f t="shared" ref="I417" si="21">I401-I413</f>
        <v>0</v>
      </c>
    </row>
    <row r="418" spans="1:9" ht="20.25" customHeight="1" thickBot="1" x14ac:dyDescent="0.3">
      <c r="A418" s="657" t="s">
        <v>393</v>
      </c>
      <c r="B418" s="658">
        <f>B412-B416</f>
        <v>0</v>
      </c>
      <c r="C418" s="658">
        <f t="shared" ref="C418:I418" si="22">C412-C416</f>
        <v>0</v>
      </c>
      <c r="D418" s="658">
        <f t="shared" si="22"/>
        <v>0</v>
      </c>
      <c r="E418" s="656">
        <f t="shared" si="22"/>
        <v>0</v>
      </c>
      <c r="F418" s="656">
        <f t="shared" si="22"/>
        <v>0</v>
      </c>
      <c r="G418" s="656">
        <f t="shared" si="22"/>
        <v>0</v>
      </c>
      <c r="H418" s="656">
        <f t="shared" si="22"/>
        <v>0</v>
      </c>
      <c r="I418" s="656">
        <f t="shared" si="22"/>
        <v>0</v>
      </c>
    </row>
    <row r="419" spans="1:9" ht="20.25" customHeight="1" x14ac:dyDescent="0.25">
      <c r="A419" s="659"/>
      <c r="B419" s="660"/>
      <c r="C419" s="660"/>
      <c r="D419" s="660"/>
      <c r="E419" s="660"/>
      <c r="F419" s="660"/>
      <c r="G419" s="660"/>
      <c r="H419" s="660"/>
      <c r="I419" s="660"/>
    </row>
    <row r="420" spans="1:9" ht="20.25" customHeight="1" x14ac:dyDescent="0.25">
      <c r="A420" s="659"/>
      <c r="B420" s="660"/>
      <c r="C420" s="660"/>
      <c r="D420" s="660"/>
      <c r="E420" s="660"/>
      <c r="F420" s="660"/>
      <c r="G420" s="660"/>
      <c r="H420" s="660"/>
      <c r="I420" s="660"/>
    </row>
    <row r="421" spans="1:9" ht="20.25" customHeight="1" x14ac:dyDescent="0.25">
      <c r="A421" s="659"/>
      <c r="B421" s="660"/>
      <c r="C421" s="660"/>
      <c r="D421" s="660"/>
      <c r="E421" s="660"/>
      <c r="F421" s="660"/>
      <c r="G421" s="660"/>
      <c r="H421" s="660"/>
      <c r="I421" s="660"/>
    </row>
    <row r="422" spans="1:9" ht="20.25" customHeight="1" x14ac:dyDescent="0.25">
      <c r="A422" s="659"/>
      <c r="B422" s="660"/>
      <c r="C422" s="660"/>
      <c r="D422" s="660"/>
      <c r="E422" s="660"/>
      <c r="F422" s="660"/>
      <c r="G422" s="660"/>
      <c r="H422" s="660"/>
      <c r="I422" s="660"/>
    </row>
    <row r="423" spans="1:9" ht="20.25" customHeight="1" x14ac:dyDescent="0.25">
      <c r="A423" s="659"/>
      <c r="B423" s="660"/>
      <c r="C423" s="660"/>
      <c r="D423" s="660"/>
      <c r="E423" s="660"/>
      <c r="F423" s="660"/>
      <c r="G423" s="660"/>
      <c r="H423" s="660"/>
      <c r="I423" s="660"/>
    </row>
    <row r="424" spans="1:9" ht="20.25" customHeight="1" x14ac:dyDescent="0.25">
      <c r="A424" s="659"/>
      <c r="B424" s="660"/>
      <c r="C424" s="660"/>
      <c r="D424" s="660"/>
      <c r="E424" s="660"/>
      <c r="F424" s="660"/>
      <c r="G424" s="660"/>
      <c r="H424" s="660"/>
      <c r="I424" s="660"/>
    </row>
    <row r="425" spans="1:9" ht="20.25" customHeight="1" x14ac:dyDescent="0.25">
      <c r="A425" s="659"/>
      <c r="B425" s="660"/>
      <c r="C425" s="660"/>
      <c r="D425" s="660"/>
      <c r="E425" s="660"/>
      <c r="F425" s="660"/>
      <c r="G425" s="660"/>
      <c r="H425" s="660"/>
      <c r="I425" s="660"/>
    </row>
    <row r="426" spans="1:9" ht="20.25" customHeight="1" x14ac:dyDescent="0.25">
      <c r="A426" s="659"/>
      <c r="B426" s="660"/>
      <c r="C426" s="660"/>
      <c r="D426" s="660"/>
      <c r="E426" s="660"/>
      <c r="F426" s="660"/>
      <c r="G426" s="660"/>
      <c r="H426" s="660"/>
      <c r="I426" s="660"/>
    </row>
    <row r="427" spans="1:9" ht="20.25" customHeight="1" x14ac:dyDescent="0.25">
      <c r="A427" s="659"/>
      <c r="B427" s="660"/>
      <c r="C427" s="660"/>
      <c r="D427" s="660"/>
      <c r="E427" s="660"/>
      <c r="F427" s="660"/>
      <c r="G427" s="660"/>
      <c r="H427" s="660"/>
      <c r="I427" s="660"/>
    </row>
    <row r="428" spans="1:9" ht="20.25" customHeight="1" x14ac:dyDescent="0.25">
      <c r="A428" s="659"/>
      <c r="B428" s="660"/>
      <c r="C428" s="660"/>
      <c r="D428" s="660"/>
      <c r="E428" s="660"/>
      <c r="F428" s="660"/>
      <c r="G428" s="660"/>
      <c r="H428" s="660"/>
      <c r="I428" s="660"/>
    </row>
    <row r="429" spans="1:9" ht="20.25" customHeight="1" x14ac:dyDescent="0.25">
      <c r="A429" s="659"/>
      <c r="B429" s="660"/>
      <c r="C429" s="660"/>
      <c r="D429" s="660"/>
      <c r="E429" s="660"/>
      <c r="F429" s="660"/>
      <c r="G429" s="660"/>
      <c r="H429" s="660"/>
      <c r="I429" s="660"/>
    </row>
    <row r="430" spans="1:9" ht="20.25" customHeight="1" x14ac:dyDescent="0.25">
      <c r="A430" s="289" t="s">
        <v>394</v>
      </c>
      <c r="B430" s="531"/>
      <c r="C430" s="531"/>
      <c r="E430" s="660"/>
      <c r="F430" s="660"/>
      <c r="G430" s="660"/>
      <c r="H430" s="660"/>
      <c r="I430" s="660"/>
    </row>
    <row r="431" spans="1:9" ht="14.25" customHeight="1" thickBot="1" x14ac:dyDescent="0.3">
      <c r="A431" s="661"/>
      <c r="B431" s="662"/>
      <c r="C431" s="662"/>
      <c r="E431" s="660"/>
      <c r="F431" s="660"/>
      <c r="G431" s="660"/>
      <c r="H431" s="660"/>
      <c r="I431" s="660"/>
    </row>
    <row r="432" spans="1:9" ht="32.25" customHeight="1" thickBot="1" x14ac:dyDescent="0.3">
      <c r="A432" s="663" t="s">
        <v>254</v>
      </c>
      <c r="B432" s="664"/>
      <c r="C432" s="665" t="s">
        <v>13</v>
      </c>
      <c r="D432" s="666" t="s">
        <v>259</v>
      </c>
      <c r="E432" s="660"/>
      <c r="F432" s="660"/>
      <c r="G432" s="660"/>
      <c r="H432" s="660"/>
      <c r="I432" s="660"/>
    </row>
    <row r="433" spans="1:9" ht="13.5" customHeight="1" x14ac:dyDescent="0.25">
      <c r="A433" s="667" t="s">
        <v>395</v>
      </c>
      <c r="B433" s="668"/>
      <c r="C433" s="669">
        <f>SUM([1]SP171!C478,[1]SP172!C441,[1]SP173!C441,[1]SP174!C440,[1]SP353!C441,[1]SP385!C441,[1]P259!C441,[1]P260!C440,[1]P261!C454,[1]P262!C441,[1]P434!C452,[1]PPP23!C453,[1]DBFO!C454,'[1]LO 163'!C453)</f>
        <v>68558.5</v>
      </c>
      <c r="D433" s="669">
        <f>SUM([1]SP171!D478,[1]SP172!D441,[1]SP173!D441,[1]SP174!D440,[1]SP353!D441,[1]SP385!D441,[1]P259!D441,[1]P260!D440,[1]P261!D454,[1]P262!D441,[1]P434!D452,[1]PPP23!D453,[1]DBFO!D454,'[1]LO 163'!D453)</f>
        <v>103580.5</v>
      </c>
      <c r="E433" s="670"/>
      <c r="F433" s="671"/>
      <c r="G433" s="672"/>
      <c r="H433" s="672"/>
      <c r="I433" s="672"/>
    </row>
    <row r="434" spans="1:9" ht="13.5" customHeight="1" x14ac:dyDescent="0.25">
      <c r="A434" s="673" t="s">
        <v>396</v>
      </c>
      <c r="B434" s="674"/>
      <c r="C434" s="669">
        <f>SUM([1]SP171!C479,[1]SP172!C442,[1]SP173!C442,[1]SP174!C441,[1]SP353!C442,[1]SP385!C442,[1]P259!C442,[1]P260!C441,[1]P261!C455,[1]P262!C442,[1]P434!C453,[1]PPP23!C454,[1]DBFO!C455,'[1]LO 163'!C454)</f>
        <v>1429.79</v>
      </c>
      <c r="D434" s="669">
        <f>SUM([1]SP171!D479,[1]SP172!D442,[1]SP173!D442,[1]SP174!D441,[1]SP353!D442,[1]SP385!D442,[1]P259!D442,[1]P260!D441,[1]P261!D455,[1]P262!D442,[1]P434!D453,[1]PPP23!D454,[1]DBFO!D455,'[1]LO 163'!D454)</f>
        <v>2107.33</v>
      </c>
      <c r="E434" s="670"/>
      <c r="F434" s="675"/>
      <c r="G434" s="672"/>
      <c r="H434" s="672"/>
      <c r="I434" s="672"/>
    </row>
    <row r="435" spans="1:9" x14ac:dyDescent="0.25">
      <c r="A435" s="673" t="s">
        <v>397</v>
      </c>
      <c r="B435" s="674"/>
      <c r="C435" s="669">
        <f>SUM([1]SP174!C442,[1]P259!C443,[1]P260!C442,[1]P261!C456,[1]P262!C443,[1]P434!C454,[1]PPP23!C455,[1]DBFO!C456,'[1]LO 163'!C455)</f>
        <v>0</v>
      </c>
      <c r="D435" s="669">
        <f>SUM([1]SP171!D480,[1]SP172!D443,[1]SP173!D443,[1]SP174!D442,[1]SP353!D443,[1]SP385!D443,[1]P259!D443,[1]P260!D442,[1]P261!D456,[1]P262!D443,[1]P434!D454,[1]PPP23!D455,[1]DBFO!D456,'[1]LO 163'!D455)</f>
        <v>39821.849999999991</v>
      </c>
      <c r="E435" s="670"/>
      <c r="F435" s="676"/>
      <c r="G435" s="677"/>
      <c r="H435" s="677"/>
      <c r="I435" s="677"/>
    </row>
    <row r="436" spans="1:9" x14ac:dyDescent="0.25">
      <c r="A436" s="673" t="s">
        <v>398</v>
      </c>
      <c r="B436" s="674"/>
      <c r="C436" s="678">
        <f>C437+C440+C441+C442+C443</f>
        <v>833179.4</v>
      </c>
      <c r="D436" s="678">
        <f>D437+D440+D441+D442+D443</f>
        <v>1095992.19</v>
      </c>
      <c r="E436" s="95"/>
      <c r="F436" s="95"/>
    </row>
    <row r="437" spans="1:9" x14ac:dyDescent="0.25">
      <c r="A437" s="679" t="s">
        <v>399</v>
      </c>
      <c r="B437" s="680"/>
      <c r="C437" s="681">
        <f>C438-C439</f>
        <v>0</v>
      </c>
      <c r="D437" s="681">
        <f>D438-D439</f>
        <v>0</v>
      </c>
      <c r="E437" s="95"/>
      <c r="F437" s="95"/>
    </row>
    <row r="438" spans="1:9" x14ac:dyDescent="0.25">
      <c r="A438" s="682" t="s">
        <v>400</v>
      </c>
      <c r="B438" s="683"/>
      <c r="C438" s="684">
        <v>0</v>
      </c>
      <c r="D438" s="684">
        <v>0</v>
      </c>
      <c r="E438" s="95"/>
      <c r="F438" s="95"/>
    </row>
    <row r="439" spans="1:9" ht="25.5" customHeight="1" x14ac:dyDescent="0.25">
      <c r="A439" s="682" t="s">
        <v>401</v>
      </c>
      <c r="B439" s="683"/>
      <c r="C439" s="684">
        <v>0</v>
      </c>
      <c r="D439" s="684">
        <v>0</v>
      </c>
      <c r="E439" s="95"/>
      <c r="F439" s="95"/>
    </row>
    <row r="440" spans="1:9" ht="15" x14ac:dyDescent="0.25">
      <c r="A440" s="679" t="s">
        <v>402</v>
      </c>
      <c r="B440" s="680"/>
      <c r="C440" s="685">
        <f>SUM([1]SP171!C485,[1]SP172!C448,[1]SP173!C448,[1]SP174!C447,[1]SP353!C448,[1]SP385!C448,[1]P259!C448,[1]P260!C447,[1]P261!C461,[1]P262!C448,[1]P434!C459,[1]PPP23!C460,[1]DBFO!C461,'[1]LO 163'!C460)</f>
        <v>824288.79</v>
      </c>
      <c r="D440" s="685">
        <f>SUM([1]SP171!D485,[1]SP172!D448,[1]SP173!D448,[1]SP174!D447,[1]SP353!D448,[1]SP385!D448,[1]P259!D448,[1]P260!D447,[1]P261!D461,[1]P262!D448,[1]P434!D459,[1]PPP23!D460,[1]DBFO!D461,'[1]LO 163'!D460)</f>
        <v>1047704.45</v>
      </c>
      <c r="E440" s="159"/>
      <c r="F440" s="95"/>
    </row>
    <row r="441" spans="1:9" x14ac:dyDescent="0.25">
      <c r="A441" s="679" t="s">
        <v>403</v>
      </c>
      <c r="B441" s="680"/>
      <c r="C441" s="681"/>
      <c r="D441" s="681"/>
    </row>
    <row r="442" spans="1:9" x14ac:dyDescent="0.25">
      <c r="A442" s="679" t="s">
        <v>404</v>
      </c>
      <c r="B442" s="680"/>
      <c r="C442" s="681"/>
      <c r="D442" s="681"/>
    </row>
    <row r="443" spans="1:9" ht="15" x14ac:dyDescent="0.25">
      <c r="A443" s="679" t="s">
        <v>173</v>
      </c>
      <c r="B443" s="680"/>
      <c r="C443" s="685">
        <f>SUM([1]SP171!C488,[1]SP172!C451,[1]SP173!C451,[1]SP174!C450,[1]SP353!C451,[1]SP385!C451,[1]P259!C451,[1]P260!C450,[1]P261!C464,[1]P262!C451,[1]P434!C462,[1]PPP23!C463,[1]DBFO!C464,'[1]LO 163'!C463)</f>
        <v>8890.61</v>
      </c>
      <c r="D443" s="685">
        <f>SUM([1]SP171!D488,[1]SP172!D451,[1]SP173!D451,[1]SP174!D450,[1]SP353!D451,[1]SP385!D451,[1]P259!D451,[1]P260!D450,[1]P261!D464,[1]P262!D451,[1]P434!D462,[1]PPP23!D463,[1]DBFO!D464,'[1]LO 163'!D463)</f>
        <v>48287.74</v>
      </c>
      <c r="E443" s="159"/>
      <c r="F443" s="686"/>
      <c r="G443" s="687"/>
    </row>
    <row r="444" spans="1:9" ht="24.75" customHeight="1" thickBot="1" x14ac:dyDescent="0.3">
      <c r="A444" s="688" t="s">
        <v>405</v>
      </c>
      <c r="B444" s="689"/>
      <c r="C444" s="690">
        <v>0</v>
      </c>
      <c r="D444" s="669">
        <v>0</v>
      </c>
    </row>
    <row r="445" spans="1:9" ht="16.5" thickBot="1" x14ac:dyDescent="0.3">
      <c r="A445" s="691" t="s">
        <v>250</v>
      </c>
      <c r="B445" s="692"/>
      <c r="C445" s="443">
        <f>SUM(C433+C434+C435+C436+C444)</f>
        <v>903167.69000000006</v>
      </c>
      <c r="D445" s="443">
        <f>SUM(D433+D434+D435+D436+D444)</f>
        <v>1241501.8699999999</v>
      </c>
      <c r="E445" s="693"/>
    </row>
    <row r="446" spans="1:9" x14ac:dyDescent="0.25">
      <c r="C446" s="95"/>
      <c r="D446" s="95"/>
      <c r="F446" s="95"/>
    </row>
    <row r="449" spans="1:4" ht="14.25" x14ac:dyDescent="0.25">
      <c r="A449" s="694" t="s">
        <v>406</v>
      </c>
      <c r="B449" s="694"/>
      <c r="C449" s="694"/>
      <c r="D449" s="694"/>
    </row>
    <row r="450" spans="1:4" ht="14.25" thickBot="1" x14ac:dyDescent="0.3">
      <c r="A450" s="481"/>
      <c r="B450" s="481"/>
      <c r="C450" s="481"/>
      <c r="D450" s="481"/>
    </row>
    <row r="451" spans="1:4" ht="14.25" thickBot="1" x14ac:dyDescent="0.3">
      <c r="A451" s="695" t="s">
        <v>407</v>
      </c>
      <c r="B451" s="696"/>
      <c r="C451" s="696"/>
      <c r="D451" s="697"/>
    </row>
    <row r="452" spans="1:4" ht="14.25" thickBot="1" x14ac:dyDescent="0.3">
      <c r="A452" s="698" t="s">
        <v>13</v>
      </c>
      <c r="B452" s="699"/>
      <c r="C452" s="698" t="s">
        <v>259</v>
      </c>
      <c r="D452" s="699"/>
    </row>
    <row r="453" spans="1:4" ht="14.25" thickBot="1" x14ac:dyDescent="0.3">
      <c r="A453" s="700"/>
      <c r="B453" s="701"/>
      <c r="C453" s="701"/>
      <c r="D453" s="702"/>
    </row>
    <row r="479" spans="1:4" ht="15" x14ac:dyDescent="0.25">
      <c r="A479" s="703" t="s">
        <v>408</v>
      </c>
      <c r="B479" s="703"/>
      <c r="C479" s="703"/>
      <c r="D479" s="290"/>
    </row>
    <row r="480" spans="1:4" ht="14.25" customHeight="1" x14ac:dyDescent="0.25">
      <c r="A480" s="704" t="s">
        <v>409</v>
      </c>
      <c r="B480" s="704"/>
      <c r="C480" s="704"/>
    </row>
    <row r="481" spans="1:5" ht="14.25" thickBot="1" x14ac:dyDescent="0.3">
      <c r="A481" s="705"/>
      <c r="B481" s="706"/>
      <c r="C481" s="706"/>
    </row>
    <row r="482" spans="1:5" ht="16.5" thickBot="1" x14ac:dyDescent="0.3">
      <c r="A482" s="707" t="s">
        <v>203</v>
      </c>
      <c r="B482" s="708"/>
      <c r="C482" s="467" t="s">
        <v>410</v>
      </c>
      <c r="D482" s="467" t="s">
        <v>411</v>
      </c>
    </row>
    <row r="483" spans="1:5" x14ac:dyDescent="0.25">
      <c r="A483" s="709" t="s">
        <v>412</v>
      </c>
      <c r="B483" s="710"/>
      <c r="C483" s="711">
        <f>SUM([1]SP385!C492)</f>
        <v>0</v>
      </c>
      <c r="D483" s="712">
        <f>SUM([1]SP385!D492)</f>
        <v>0</v>
      </c>
      <c r="E483" s="95"/>
    </row>
    <row r="484" spans="1:5" x14ac:dyDescent="0.25">
      <c r="A484" s="713" t="s">
        <v>413</v>
      </c>
      <c r="B484" s="714"/>
      <c r="C484" s="715">
        <v>0</v>
      </c>
      <c r="D484" s="716">
        <v>0</v>
      </c>
    </row>
    <row r="485" spans="1:5" x14ac:dyDescent="0.25">
      <c r="A485" s="717" t="s">
        <v>414</v>
      </c>
      <c r="B485" s="718"/>
      <c r="C485" s="719"/>
      <c r="D485" s="720"/>
    </row>
    <row r="486" spans="1:5" x14ac:dyDescent="0.25">
      <c r="A486" s="721" t="s">
        <v>415</v>
      </c>
      <c r="B486" s="722"/>
      <c r="C486" s="715"/>
      <c r="D486" s="716"/>
    </row>
    <row r="487" spans="1:5" ht="13.5" customHeight="1" thickBot="1" x14ac:dyDescent="0.3">
      <c r="A487" s="723" t="s">
        <v>416</v>
      </c>
      <c r="B487" s="724"/>
      <c r="C487" s="725"/>
      <c r="D487" s="726"/>
      <c r="E487" s="693"/>
    </row>
    <row r="508" spans="1:3" ht="14.25" x14ac:dyDescent="0.25">
      <c r="A508" s="727" t="s">
        <v>417</v>
      </c>
      <c r="B508" s="727"/>
      <c r="C508" s="727"/>
    </row>
    <row r="509" spans="1:3" ht="14.25" thickBot="1" x14ac:dyDescent="0.3">
      <c r="A509" s="338"/>
      <c r="B509" s="337"/>
      <c r="C509" s="337"/>
    </row>
    <row r="510" spans="1:3" ht="26.25" thickBot="1" x14ac:dyDescent="0.3">
      <c r="A510" s="728"/>
      <c r="B510" s="729" t="s">
        <v>418</v>
      </c>
      <c r="C510" s="429" t="s">
        <v>419</v>
      </c>
    </row>
    <row r="511" spans="1:3" ht="14.25" thickBot="1" x14ac:dyDescent="0.3">
      <c r="A511" s="730" t="s">
        <v>420</v>
      </c>
      <c r="B511" s="731">
        <f>B512+B517</f>
        <v>0</v>
      </c>
      <c r="C511" s="731">
        <f>C512+C517</f>
        <v>0</v>
      </c>
    </row>
    <row r="512" spans="1:3" x14ac:dyDescent="0.25">
      <c r="A512" s="732" t="s">
        <v>421</v>
      </c>
      <c r="B512" s="733">
        <f>SUM(B514:B516)</f>
        <v>0</v>
      </c>
      <c r="C512" s="733">
        <f>SUM(C514:C516)</f>
        <v>0</v>
      </c>
    </row>
    <row r="513" spans="1:4" x14ac:dyDescent="0.25">
      <c r="A513" s="734" t="s">
        <v>205</v>
      </c>
      <c r="B513" s="373"/>
      <c r="C513" s="735"/>
    </row>
    <row r="514" spans="1:4" x14ac:dyDescent="0.25">
      <c r="A514" s="734"/>
      <c r="B514" s="373"/>
      <c r="C514" s="735"/>
    </row>
    <row r="515" spans="1:4" x14ac:dyDescent="0.25">
      <c r="A515" s="734"/>
      <c r="B515" s="373"/>
      <c r="C515" s="735"/>
    </row>
    <row r="516" spans="1:4" ht="14.25" thickBot="1" x14ac:dyDescent="0.3">
      <c r="A516" s="736"/>
      <c r="B516" s="737"/>
      <c r="C516" s="738"/>
    </row>
    <row r="517" spans="1:4" x14ac:dyDescent="0.25">
      <c r="A517" s="732" t="s">
        <v>422</v>
      </c>
      <c r="B517" s="733">
        <f>SUM(B519:B521)</f>
        <v>0</v>
      </c>
      <c r="C517" s="733">
        <f>SUM(C519:C521)</f>
        <v>0</v>
      </c>
    </row>
    <row r="518" spans="1:4" x14ac:dyDescent="0.25">
      <c r="A518" s="734" t="s">
        <v>205</v>
      </c>
      <c r="B518" s="739"/>
      <c r="C518" s="740"/>
    </row>
    <row r="519" spans="1:4" ht="25.5" x14ac:dyDescent="0.25">
      <c r="A519" s="741" t="s">
        <v>423</v>
      </c>
      <c r="B519" s="373">
        <f>SUM([1]SP171!B552,[1]SP172!B515,[1]SP173!B515,[1]SP174!B516,[1]SP353!B553,[1]SP385!B515,[1]P259!B515,[1]P260!B514,[1]P261!B528,[1]P262!B515,[1]P434!B526,[1]PPP23!B527,[1]DBFO!B566,'[1]LO 163'!B549)</f>
        <v>0</v>
      </c>
      <c r="C519" s="373">
        <f>SUM([1]SP171!C552,[1]SP172!C515,[1]SP173!C515,[1]SP174!C516,[1]SP353!C553,[1]SP385!C515,[1]P259!C515,[1]P260!C514,[1]P261!C528,[1]P262!C515,[1]P434!C526,[1]PPP23!C527,[1]DBFO!C566,'[1]LO 163'!C549)</f>
        <v>0</v>
      </c>
      <c r="D519" s="95"/>
    </row>
    <row r="520" spans="1:4" x14ac:dyDescent="0.25">
      <c r="A520" s="742"/>
      <c r="B520" s="373"/>
      <c r="C520" s="735"/>
    </row>
    <row r="521" spans="1:4" ht="14.25" thickBot="1" x14ac:dyDescent="0.3">
      <c r="A521" s="743"/>
      <c r="B521" s="737"/>
      <c r="C521" s="738"/>
    </row>
    <row r="522" spans="1:4" ht="14.25" thickBot="1" x14ac:dyDescent="0.3">
      <c r="A522" s="730" t="s">
        <v>424</v>
      </c>
      <c r="B522" s="731">
        <f>B523+B528</f>
        <v>792041.75999999989</v>
      </c>
      <c r="C522" s="731">
        <f>C523+C528</f>
        <v>3378236.0799999996</v>
      </c>
    </row>
    <row r="523" spans="1:4" x14ac:dyDescent="0.25">
      <c r="A523" s="744" t="s">
        <v>421</v>
      </c>
      <c r="B523" s="739">
        <f>SUM(B525:B527)</f>
        <v>0</v>
      </c>
      <c r="C523" s="739">
        <f>SUM(C525:C527)</f>
        <v>0</v>
      </c>
    </row>
    <row r="524" spans="1:4" x14ac:dyDescent="0.25">
      <c r="A524" s="742" t="s">
        <v>205</v>
      </c>
      <c r="B524" s="373"/>
      <c r="C524" s="735"/>
    </row>
    <row r="525" spans="1:4" x14ac:dyDescent="0.25">
      <c r="A525" s="742"/>
      <c r="B525" s="373"/>
      <c r="C525" s="735"/>
    </row>
    <row r="526" spans="1:4" x14ac:dyDescent="0.25">
      <c r="A526" s="742"/>
      <c r="B526" s="373"/>
      <c r="C526" s="735"/>
    </row>
    <row r="527" spans="1:4" ht="14.25" thickBot="1" x14ac:dyDescent="0.3">
      <c r="A527" s="743"/>
      <c r="B527" s="737"/>
      <c r="C527" s="738"/>
    </row>
    <row r="528" spans="1:4" ht="27.75" customHeight="1" x14ac:dyDescent="0.25">
      <c r="A528" s="745" t="s">
        <v>422</v>
      </c>
      <c r="B528" s="746">
        <f>SUM(B530:B532)</f>
        <v>792041.75999999989</v>
      </c>
      <c r="C528" s="746">
        <f>SUM(C530:C532)</f>
        <v>3378236.0799999996</v>
      </c>
    </row>
    <row r="529" spans="1:9" ht="15" x14ac:dyDescent="0.25">
      <c r="A529" s="742" t="s">
        <v>205</v>
      </c>
      <c r="B529" s="374"/>
      <c r="C529" s="374"/>
      <c r="D529" s="693"/>
    </row>
    <row r="530" spans="1:9" ht="38.25" x14ac:dyDescent="0.25">
      <c r="A530" s="747" t="s">
        <v>425</v>
      </c>
      <c r="B530" s="374">
        <f>SUM([1]SP171!B563,[1]SP172!B526,[1]SP173!B526,[1]SP174!B527,[1]SP353!B564,[1]SP385!B526,[1]P259!B526,[1]P260!B525,[1]P261!B539,[1]P262!B526,[1]P434!B537,[1]PPP23!B538,[1]DBFO!B577,'[1]LO 163'!B560)</f>
        <v>792041.75999999989</v>
      </c>
      <c r="C530" s="373">
        <f>SUM([1]SP171!C563,[1]SP172!C526,[1]SP173!C526,[1]SP174!C527,[1]SP353!C564,[1]SP385!C526,[1]P259!C526,[1]P260!C525,[1]P261!C539,[1]P262!C526,[1]P434!C537,[1]PPP23!C538,[1]DBFO!C577,'[1]LO 163'!C560)</f>
        <v>56869</v>
      </c>
      <c r="D530" s="748"/>
      <c r="E530" s="748"/>
      <c r="F530" s="95"/>
    </row>
    <row r="531" spans="1:9" ht="40.5" customHeight="1" x14ac:dyDescent="0.25">
      <c r="A531" s="749" t="s">
        <v>426</v>
      </c>
      <c r="B531" s="374">
        <f>SUM([1]SP171!B564,[1]SP172!B527,[1]SP173!B527,[1]SP174!B528,[1]SP353!B565,[1]SP385!B527,[1]P259!B527,[1]P260!B526,[1]P261!B540,[1]P262!B527,[1]P434!B538,[1]PPP23!B539,[1]DBFO!B578,'[1]LO 163'!B561)</f>
        <v>0</v>
      </c>
      <c r="C531" s="373">
        <f>SUM([1]SP171!C564,[1]SP172!C527,[1]SP173!C527,[1]SP174!C528,[1]SP353!C565,[1]SP385!C527,[1]P259!C527,[1]P260!C526,[1]P261!C540,[1]P262!C527,[1]P434!C538,[1]PPP23!C539,[1]DBFO!C578,'[1]LO 163'!C561)</f>
        <v>2980172.8</v>
      </c>
      <c r="D531" s="95"/>
    </row>
    <row r="532" spans="1:9" ht="23.25" customHeight="1" thickBot="1" x14ac:dyDescent="0.3">
      <c r="A532" s="750" t="s">
        <v>427</v>
      </c>
      <c r="B532" s="751">
        <f>SUM([1]SP171!B565,[1]SP172!B528,[1]SP173!B528,[1]SP174!B529,[1]SP353!B566,[1]SP385!B528,[1]P259!B528,[1]P260!B527,[1]P261!B541,[1]P262!B528,[1]P434!B539,[1]PPP23!B540,[1]DBFO!B579,'[1]LO 163'!B562)</f>
        <v>0</v>
      </c>
      <c r="C532" s="737">
        <f>SUM([1]SP171!C565,[1]SP172!C528,[1]SP173!C528,[1]SP174!C529,[1]SP353!C566,[1]SP385!C528,[1]P259!C528,[1]P260!C527,[1]P261!C541,[1]P262!C528,[1]P434!C539,[1]PPP23!C540,[1]DBFO!C579,'[1]LO 163'!C562)</f>
        <v>341194.27999999997</v>
      </c>
      <c r="D532" s="693"/>
    </row>
    <row r="533" spans="1:9" ht="14.25" x14ac:dyDescent="0.25">
      <c r="A533" s="727"/>
      <c r="B533" s="727"/>
      <c r="C533" s="727"/>
    </row>
    <row r="534" spans="1:9" ht="14.25" x14ac:dyDescent="0.25">
      <c r="A534" s="727"/>
      <c r="B534" s="727"/>
      <c r="C534" s="727"/>
    </row>
    <row r="535" spans="1:9" ht="32.25" customHeight="1" x14ac:dyDescent="0.25">
      <c r="A535" s="289" t="s">
        <v>428</v>
      </c>
      <c r="B535" s="289"/>
      <c r="C535" s="289"/>
      <c r="D535" s="289"/>
      <c r="E535" s="290"/>
      <c r="F535" s="290"/>
      <c r="G535" s="290"/>
      <c r="H535" s="290"/>
      <c r="I535" s="290"/>
    </row>
    <row r="536" spans="1:9" ht="15.75" thickBot="1" x14ac:dyDescent="0.3">
      <c r="A536" s="752"/>
      <c r="B536" s="752"/>
      <c r="C536" s="752"/>
      <c r="D536" s="752"/>
      <c r="E536" s="118"/>
      <c r="F536" s="118"/>
      <c r="G536" s="118"/>
      <c r="H536" s="118"/>
      <c r="I536" s="118"/>
    </row>
    <row r="537" spans="1:9" ht="55.5" customHeight="1" thickBot="1" x14ac:dyDescent="0.3">
      <c r="A537" s="458" t="s">
        <v>429</v>
      </c>
      <c r="B537" s="753"/>
      <c r="C537" s="754"/>
      <c r="D537" s="465"/>
    </row>
    <row r="538" spans="1:9" ht="24.75" customHeight="1" thickBot="1" x14ac:dyDescent="0.3">
      <c r="A538" s="755" t="s">
        <v>13</v>
      </c>
      <c r="B538" s="756"/>
      <c r="C538" s="757" t="s">
        <v>14</v>
      </c>
      <c r="D538" s="758"/>
    </row>
    <row r="539" spans="1:9" ht="20.25" customHeight="1" thickBot="1" x14ac:dyDescent="0.3">
      <c r="A539" s="759">
        <v>0</v>
      </c>
      <c r="B539" s="760"/>
      <c r="C539" s="761">
        <v>0</v>
      </c>
      <c r="D539" s="762"/>
    </row>
    <row r="540" spans="1:9" ht="14.25" x14ac:dyDescent="0.25">
      <c r="A540" s="727"/>
      <c r="B540" s="727"/>
      <c r="C540" s="727"/>
    </row>
    <row r="541" spans="1:9" ht="14.25" x14ac:dyDescent="0.25">
      <c r="A541" s="727"/>
      <c r="B541" s="727"/>
      <c r="C541" s="727"/>
    </row>
    <row r="542" spans="1:9" ht="14.25" x14ac:dyDescent="0.25">
      <c r="A542" s="727"/>
      <c r="B542" s="727"/>
      <c r="C542" s="727"/>
    </row>
    <row r="543" spans="1:9" ht="14.25" x14ac:dyDescent="0.25">
      <c r="A543" s="727"/>
      <c r="B543" s="727"/>
      <c r="C543" s="727"/>
    </row>
    <row r="544" spans="1:9" ht="14.25" x14ac:dyDescent="0.25">
      <c r="A544" s="727"/>
      <c r="B544" s="727"/>
      <c r="C544" s="727"/>
    </row>
    <row r="545" spans="1:8" ht="14.25" x14ac:dyDescent="0.25">
      <c r="A545" s="727"/>
      <c r="B545" s="727"/>
      <c r="C545" s="727"/>
    </row>
    <row r="546" spans="1:8" ht="14.25" x14ac:dyDescent="0.25">
      <c r="A546" s="727" t="s">
        <v>430</v>
      </c>
      <c r="B546" s="727"/>
      <c r="C546" s="727"/>
    </row>
    <row r="547" spans="1:8" ht="14.25" x14ac:dyDescent="0.25">
      <c r="A547" s="386" t="s">
        <v>431</v>
      </c>
      <c r="B547" s="386"/>
      <c r="C547" s="386"/>
    </row>
    <row r="548" spans="1:8" ht="15" thickBot="1" x14ac:dyDescent="0.3">
      <c r="A548" s="727"/>
      <c r="B548" s="727"/>
      <c r="C548" s="727"/>
    </row>
    <row r="549" spans="1:8" ht="24.75" thickBot="1" x14ac:dyDescent="0.3">
      <c r="A549" s="763" t="s">
        <v>432</v>
      </c>
      <c r="B549" s="764"/>
      <c r="C549" s="764"/>
      <c r="D549" s="765"/>
      <c r="E549" s="766" t="s">
        <v>418</v>
      </c>
      <c r="F549" s="767" t="s">
        <v>419</v>
      </c>
      <c r="G549" s="768"/>
    </row>
    <row r="550" spans="1:8" ht="14.25" customHeight="1" thickBot="1" x14ac:dyDescent="0.3">
      <c r="A550" s="769" t="s">
        <v>433</v>
      </c>
      <c r="B550" s="770"/>
      <c r="C550" s="770"/>
      <c r="D550" s="771"/>
      <c r="E550" s="772">
        <f>SUM(E551:E558)</f>
        <v>834146.32000000007</v>
      </c>
      <c r="F550" s="772">
        <f>SUM(F551:F558)</f>
        <v>997148.85000000009</v>
      </c>
      <c r="G550" s="773"/>
    </row>
    <row r="551" spans="1:8" x14ac:dyDescent="0.25">
      <c r="A551" s="774" t="s">
        <v>434</v>
      </c>
      <c r="B551" s="775"/>
      <c r="C551" s="775"/>
      <c r="D551" s="776"/>
      <c r="E551" s="777"/>
      <c r="F551" s="778"/>
      <c r="G551" s="337"/>
    </row>
    <row r="552" spans="1:8" x14ac:dyDescent="0.25">
      <c r="A552" s="779" t="s">
        <v>435</v>
      </c>
      <c r="B552" s="780"/>
      <c r="C552" s="780"/>
      <c r="D552" s="781"/>
      <c r="E552" s="782"/>
      <c r="F552" s="783"/>
      <c r="G552" s="337"/>
    </row>
    <row r="553" spans="1:8" x14ac:dyDescent="0.25">
      <c r="A553" s="779" t="s">
        <v>436</v>
      </c>
      <c r="B553" s="780"/>
      <c r="C553" s="780"/>
      <c r="D553" s="781"/>
      <c r="E553" s="782"/>
      <c r="F553" s="783"/>
      <c r="G553" s="784"/>
    </row>
    <row r="554" spans="1:8" ht="15" x14ac:dyDescent="0.25">
      <c r="A554" s="785" t="s">
        <v>437</v>
      </c>
      <c r="B554" s="786"/>
      <c r="C554" s="786"/>
      <c r="D554" s="787"/>
      <c r="E554" s="783">
        <f>SUM([1]P259!E551,[1]P260!E549,[1]P261!E565,[1]P262!E552,[1]P434!E562)</f>
        <v>834146.32000000007</v>
      </c>
      <c r="F554" s="783">
        <f>SUM([1]P259!F551,[1]P260!F549,[1]P261!F565,[1]P262!F552,[1]P434!F562)</f>
        <v>997148.85000000009</v>
      </c>
      <c r="G554" s="788"/>
      <c r="H554" s="789"/>
    </row>
    <row r="555" spans="1:8" x14ac:dyDescent="0.25">
      <c r="A555" s="779" t="s">
        <v>438</v>
      </c>
      <c r="B555" s="780"/>
      <c r="C555" s="780"/>
      <c r="D555" s="781"/>
      <c r="E555" s="782"/>
      <c r="F555" s="783"/>
      <c r="G555" s="337"/>
    </row>
    <row r="556" spans="1:8" x14ac:dyDescent="0.25">
      <c r="A556" s="790" t="s">
        <v>439</v>
      </c>
      <c r="B556" s="791"/>
      <c r="C556" s="791"/>
      <c r="D556" s="792"/>
      <c r="E556" s="782"/>
      <c r="F556" s="783"/>
      <c r="G556" s="337"/>
    </row>
    <row r="557" spans="1:8" x14ac:dyDescent="0.25">
      <c r="A557" s="790" t="s">
        <v>440</v>
      </c>
      <c r="B557" s="791"/>
      <c r="C557" s="791"/>
      <c r="D557" s="792"/>
      <c r="E557" s="782"/>
      <c r="F557" s="783"/>
      <c r="G557" s="337"/>
    </row>
    <row r="558" spans="1:8" ht="14.25" thickBot="1" x14ac:dyDescent="0.3">
      <c r="A558" s="793" t="s">
        <v>441</v>
      </c>
      <c r="B558" s="794"/>
      <c r="C558" s="794"/>
      <c r="D558" s="795"/>
      <c r="E558" s="796"/>
      <c r="F558" s="797"/>
      <c r="G558" s="337"/>
    </row>
    <row r="559" spans="1:8" ht="14.25" thickBot="1" x14ac:dyDescent="0.3">
      <c r="A559" s="769" t="s">
        <v>442</v>
      </c>
      <c r="B559" s="770"/>
      <c r="C559" s="770"/>
      <c r="D559" s="771"/>
      <c r="E559" s="798"/>
      <c r="F559" s="799"/>
      <c r="G559" s="800"/>
    </row>
    <row r="560" spans="1:8" ht="14.25" thickBot="1" x14ac:dyDescent="0.3">
      <c r="A560" s="801" t="s">
        <v>443</v>
      </c>
      <c r="B560" s="802"/>
      <c r="C560" s="802"/>
      <c r="D560" s="803"/>
      <c r="E560" s="804"/>
      <c r="F560" s="805"/>
      <c r="G560" s="800"/>
    </row>
    <row r="561" spans="1:8" ht="14.25" thickBot="1" x14ac:dyDescent="0.3">
      <c r="A561" s="801" t="s">
        <v>444</v>
      </c>
      <c r="B561" s="802"/>
      <c r="C561" s="802"/>
      <c r="D561" s="803"/>
      <c r="E561" s="798"/>
      <c r="F561" s="799"/>
      <c r="G561" s="800"/>
    </row>
    <row r="562" spans="1:8" ht="14.25" thickBot="1" x14ac:dyDescent="0.3">
      <c r="A562" s="801" t="s">
        <v>445</v>
      </c>
      <c r="B562" s="802"/>
      <c r="C562" s="802"/>
      <c r="D562" s="803"/>
      <c r="E562" s="798"/>
      <c r="F562" s="799"/>
      <c r="G562" s="800"/>
    </row>
    <row r="563" spans="1:8" ht="14.25" thickBot="1" x14ac:dyDescent="0.3">
      <c r="A563" s="801" t="s">
        <v>446</v>
      </c>
      <c r="B563" s="802"/>
      <c r="C563" s="802"/>
      <c r="D563" s="803"/>
      <c r="E563" s="772">
        <f>E564+E572+E575+E578</f>
        <v>143813.19</v>
      </c>
      <c r="F563" s="772">
        <f>SUM(F564+F572+F575+F578)</f>
        <v>134965.41</v>
      </c>
      <c r="G563" s="773"/>
    </row>
    <row r="564" spans="1:8" x14ac:dyDescent="0.25">
      <c r="A564" s="774" t="s">
        <v>447</v>
      </c>
      <c r="B564" s="775"/>
      <c r="C564" s="775"/>
      <c r="D564" s="776"/>
      <c r="E564" s="806">
        <f>SUM(E565:E571)</f>
        <v>143813.19</v>
      </c>
      <c r="F564" s="806">
        <f>SUM(F565:F571)</f>
        <v>134965.41</v>
      </c>
      <c r="G564" s="481"/>
    </row>
    <row r="565" spans="1:8" x14ac:dyDescent="0.25">
      <c r="A565" s="807" t="s">
        <v>448</v>
      </c>
      <c r="B565" s="808"/>
      <c r="C565" s="808"/>
      <c r="D565" s="809"/>
      <c r="E565" s="810"/>
      <c r="F565" s="811"/>
      <c r="G565" s="812"/>
    </row>
    <row r="566" spans="1:8" x14ac:dyDescent="0.25">
      <c r="A566" s="807" t="s">
        <v>449</v>
      </c>
      <c r="B566" s="808"/>
      <c r="C566" s="808"/>
      <c r="D566" s="809"/>
      <c r="E566" s="810"/>
      <c r="F566" s="811"/>
      <c r="G566" s="812"/>
    </row>
    <row r="567" spans="1:8" x14ac:dyDescent="0.25">
      <c r="A567" s="807" t="s">
        <v>450</v>
      </c>
      <c r="B567" s="808"/>
      <c r="C567" s="808"/>
      <c r="D567" s="809"/>
      <c r="E567" s="810"/>
      <c r="F567" s="811"/>
      <c r="G567" s="812"/>
    </row>
    <row r="568" spans="1:8" x14ac:dyDescent="0.25">
      <c r="A568" s="807" t="s">
        <v>451</v>
      </c>
      <c r="B568" s="808"/>
      <c r="C568" s="808"/>
      <c r="D568" s="809"/>
      <c r="E568" s="810"/>
      <c r="F568" s="811"/>
      <c r="G568" s="812"/>
    </row>
    <row r="569" spans="1:8" x14ac:dyDescent="0.25">
      <c r="A569" s="807" t="s">
        <v>452</v>
      </c>
      <c r="B569" s="808"/>
      <c r="C569" s="808"/>
      <c r="D569" s="809"/>
      <c r="E569" s="810"/>
      <c r="F569" s="811"/>
      <c r="G569" s="812"/>
    </row>
    <row r="570" spans="1:8" x14ac:dyDescent="0.25">
      <c r="A570" s="807" t="s">
        <v>453</v>
      </c>
      <c r="B570" s="808"/>
      <c r="C570" s="808"/>
      <c r="D570" s="809"/>
      <c r="E570" s="810"/>
      <c r="F570" s="811"/>
      <c r="G570" s="813"/>
    </row>
    <row r="571" spans="1:8" ht="15" x14ac:dyDescent="0.25">
      <c r="A571" s="807" t="s">
        <v>454</v>
      </c>
      <c r="B571" s="808"/>
      <c r="C571" s="808"/>
      <c r="D571" s="809"/>
      <c r="E571" s="811">
        <f>SUM([1]P259!E568,[1]P260!E566,[1]P261!E582,[1]P262!E569,[1]P434!E579,[1]DBFO!E621,[1]SP171!E604,[1]SP172!E569,[1]SP173!E568,[1]SP174!E568,[1]SP353!E608,[1]SP385!E568,'[1]LO 163'!E603,[1]PPP23!E581)</f>
        <v>143813.19</v>
      </c>
      <c r="F571" s="811">
        <f>SUM([1]P259!F568,[1]P260!F566,[1]P261!F582,[1]P262!F569,[1]P434!F579,[1]DBFO!F621,[1]SP171!F604,[1]SP172!F569,[1]SP173!F568,[1]SP174!F568,[1]SP353!F608,[1]SP385!F568,'[1]LO 163'!F603,[1]PPP23!F581)</f>
        <v>134965.41</v>
      </c>
      <c r="G571" s="788"/>
      <c r="H571" s="814"/>
    </row>
    <row r="572" spans="1:8" x14ac:dyDescent="0.25">
      <c r="A572" s="790" t="s">
        <v>455</v>
      </c>
      <c r="B572" s="791"/>
      <c r="C572" s="791"/>
      <c r="D572" s="792"/>
      <c r="E572" s="815">
        <f>SUM(E573:E574)</f>
        <v>0</v>
      </c>
      <c r="F572" s="815">
        <f>SUM(F573:F574)</f>
        <v>0</v>
      </c>
      <c r="G572" s="481"/>
    </row>
    <row r="573" spans="1:8" x14ac:dyDescent="0.25">
      <c r="A573" s="807" t="s">
        <v>456</v>
      </c>
      <c r="B573" s="808"/>
      <c r="C573" s="808"/>
      <c r="D573" s="809"/>
      <c r="E573" s="816"/>
      <c r="F573" s="817"/>
      <c r="G573" s="812"/>
    </row>
    <row r="574" spans="1:8" x14ac:dyDescent="0.25">
      <c r="A574" s="807" t="s">
        <v>457</v>
      </c>
      <c r="B574" s="808"/>
      <c r="C574" s="808"/>
      <c r="D574" s="809"/>
      <c r="E574" s="816"/>
      <c r="F574" s="817"/>
      <c r="G574" s="812"/>
    </row>
    <row r="575" spans="1:8" x14ac:dyDescent="0.25">
      <c r="A575" s="779" t="s">
        <v>458</v>
      </c>
      <c r="B575" s="780"/>
      <c r="C575" s="780"/>
      <c r="D575" s="781"/>
      <c r="E575" s="818">
        <f>SUM(E576:E577)</f>
        <v>0</v>
      </c>
      <c r="F575" s="818">
        <f>SUM(F576:F577)</f>
        <v>0</v>
      </c>
      <c r="G575" s="481"/>
    </row>
    <row r="576" spans="1:8" x14ac:dyDescent="0.25">
      <c r="A576" s="807" t="s">
        <v>459</v>
      </c>
      <c r="B576" s="808"/>
      <c r="C576" s="808"/>
      <c r="D576" s="809"/>
      <c r="E576" s="816"/>
      <c r="F576" s="817"/>
      <c r="G576" s="812"/>
    </row>
    <row r="577" spans="1:7" x14ac:dyDescent="0.25">
      <c r="A577" s="807" t="s">
        <v>460</v>
      </c>
      <c r="B577" s="808"/>
      <c r="C577" s="808"/>
      <c r="D577" s="809"/>
      <c r="E577" s="816"/>
      <c r="F577" s="817"/>
      <c r="G577" s="812"/>
    </row>
    <row r="578" spans="1:7" x14ac:dyDescent="0.25">
      <c r="A578" s="779" t="s">
        <v>461</v>
      </c>
      <c r="B578" s="780"/>
      <c r="C578" s="780"/>
      <c r="D578" s="781"/>
      <c r="E578" s="818">
        <f>SUM(E579:E592)</f>
        <v>0</v>
      </c>
      <c r="F578" s="818">
        <f>SUM(F579:F592)</f>
        <v>0</v>
      </c>
      <c r="G578" s="481"/>
    </row>
    <row r="579" spans="1:7" x14ac:dyDescent="0.25">
      <c r="A579" s="807" t="s">
        <v>462</v>
      </c>
      <c r="B579" s="808"/>
      <c r="C579" s="808"/>
      <c r="D579" s="809"/>
      <c r="E579" s="819"/>
      <c r="F579" s="820"/>
      <c r="G579" s="337"/>
    </row>
    <row r="580" spans="1:7" x14ac:dyDescent="0.25">
      <c r="A580" s="807" t="s">
        <v>463</v>
      </c>
      <c r="B580" s="808"/>
      <c r="C580" s="808"/>
      <c r="D580" s="809"/>
      <c r="E580" s="819"/>
      <c r="F580" s="820"/>
      <c r="G580" s="337"/>
    </row>
    <row r="581" spans="1:7" x14ac:dyDescent="0.25">
      <c r="A581" s="807" t="s">
        <v>464</v>
      </c>
      <c r="B581" s="808"/>
      <c r="C581" s="808"/>
      <c r="D581" s="809"/>
      <c r="E581" s="819"/>
      <c r="F581" s="820"/>
      <c r="G581" s="337"/>
    </row>
    <row r="582" spans="1:7" x14ac:dyDescent="0.25">
      <c r="A582" s="807" t="s">
        <v>465</v>
      </c>
      <c r="B582" s="808"/>
      <c r="C582" s="808"/>
      <c r="D582" s="809"/>
      <c r="E582" s="819"/>
      <c r="F582" s="820"/>
      <c r="G582" s="337"/>
    </row>
    <row r="583" spans="1:7" x14ac:dyDescent="0.25">
      <c r="A583" s="807" t="s">
        <v>466</v>
      </c>
      <c r="B583" s="808"/>
      <c r="C583" s="808"/>
      <c r="D583" s="809"/>
      <c r="E583" s="819"/>
      <c r="F583" s="820"/>
      <c r="G583" s="337"/>
    </row>
    <row r="584" spans="1:7" x14ac:dyDescent="0.25">
      <c r="A584" s="807" t="s">
        <v>467</v>
      </c>
      <c r="B584" s="808"/>
      <c r="C584" s="808"/>
      <c r="D584" s="809"/>
      <c r="E584" s="819"/>
      <c r="F584" s="820"/>
      <c r="G584" s="337"/>
    </row>
    <row r="585" spans="1:7" x14ac:dyDescent="0.25">
      <c r="A585" s="807" t="s">
        <v>468</v>
      </c>
      <c r="B585" s="808"/>
      <c r="C585" s="808"/>
      <c r="D585" s="809"/>
      <c r="E585" s="819"/>
      <c r="F585" s="820"/>
      <c r="G585" s="337"/>
    </row>
    <row r="586" spans="1:7" x14ac:dyDescent="0.25">
      <c r="A586" s="807" t="s">
        <v>469</v>
      </c>
      <c r="B586" s="808"/>
      <c r="C586" s="808"/>
      <c r="D586" s="809"/>
      <c r="E586" s="819"/>
      <c r="F586" s="820"/>
      <c r="G586" s="337"/>
    </row>
    <row r="587" spans="1:7" x14ac:dyDescent="0.25">
      <c r="A587" s="807" t="s">
        <v>470</v>
      </c>
      <c r="B587" s="808"/>
      <c r="C587" s="808"/>
      <c r="D587" s="809"/>
      <c r="E587" s="819"/>
      <c r="F587" s="820"/>
      <c r="G587" s="337"/>
    </row>
    <row r="588" spans="1:7" x14ac:dyDescent="0.25">
      <c r="A588" s="821" t="s">
        <v>471</v>
      </c>
      <c r="B588" s="822"/>
      <c r="C588" s="822"/>
      <c r="D588" s="823"/>
      <c r="E588" s="819"/>
      <c r="F588" s="820"/>
      <c r="G588" s="337"/>
    </row>
    <row r="589" spans="1:7" x14ac:dyDescent="0.25">
      <c r="A589" s="821" t="s">
        <v>472</v>
      </c>
      <c r="B589" s="822"/>
      <c r="C589" s="822"/>
      <c r="D589" s="823"/>
      <c r="E589" s="819"/>
      <c r="F589" s="820"/>
      <c r="G589" s="337"/>
    </row>
    <row r="590" spans="1:7" x14ac:dyDescent="0.25">
      <c r="A590" s="821" t="s">
        <v>473</v>
      </c>
      <c r="B590" s="822"/>
      <c r="C590" s="822"/>
      <c r="D590" s="823"/>
      <c r="E590" s="819"/>
      <c r="F590" s="820"/>
      <c r="G590" s="337"/>
    </row>
    <row r="591" spans="1:7" x14ac:dyDescent="0.25">
      <c r="A591" s="824" t="s">
        <v>474</v>
      </c>
      <c r="B591" s="825"/>
      <c r="C591" s="825"/>
      <c r="D591" s="826"/>
      <c r="E591" s="819"/>
      <c r="F591" s="820"/>
      <c r="G591" s="337"/>
    </row>
    <row r="592" spans="1:7" ht="14.25" thickBot="1" x14ac:dyDescent="0.3">
      <c r="A592" s="827" t="s">
        <v>454</v>
      </c>
      <c r="B592" s="828"/>
      <c r="C592" s="828"/>
      <c r="D592" s="829"/>
      <c r="E592" s="819"/>
      <c r="F592" s="820"/>
      <c r="G592" s="337"/>
    </row>
    <row r="593" spans="1:7" ht="14.25" thickBot="1" x14ac:dyDescent="0.3">
      <c r="A593" s="830" t="s">
        <v>475</v>
      </c>
      <c r="B593" s="831"/>
      <c r="C593" s="831"/>
      <c r="D593" s="832"/>
      <c r="E593" s="833">
        <f>SUM(E550+E559+E560+E561+E562+E563)</f>
        <v>977959.51</v>
      </c>
      <c r="F593" s="833">
        <f>SUM(F550+F559+F560+F561+F562+F563)</f>
        <v>1132114.26</v>
      </c>
      <c r="G593" s="670"/>
    </row>
    <row r="595" spans="1:7" ht="15" x14ac:dyDescent="0.25">
      <c r="A595" s="90" t="s">
        <v>476</v>
      </c>
      <c r="B595" s="226"/>
      <c r="C595" s="226"/>
      <c r="D595" s="226"/>
    </row>
    <row r="596" spans="1:7" ht="15.75" thickBot="1" x14ac:dyDescent="0.3">
      <c r="A596" s="727"/>
      <c r="B596" s="727"/>
      <c r="C596" s="425"/>
    </row>
    <row r="597" spans="1:7" ht="15.75" x14ac:dyDescent="0.25">
      <c r="A597" s="834" t="s">
        <v>477</v>
      </c>
      <c r="B597" s="835"/>
      <c r="C597" s="836" t="s">
        <v>418</v>
      </c>
      <c r="D597" s="836" t="s">
        <v>419</v>
      </c>
    </row>
    <row r="598" spans="1:7" ht="15.75" thickBot="1" x14ac:dyDescent="0.3">
      <c r="A598" s="837"/>
      <c r="B598" s="838"/>
      <c r="C598" s="839"/>
      <c r="D598" s="840"/>
    </row>
    <row r="599" spans="1:7" x14ac:dyDescent="0.25">
      <c r="A599" s="841" t="s">
        <v>478</v>
      </c>
      <c r="B599" s="842"/>
      <c r="C599" s="740">
        <f>SUM([1]SP171!C632,[1]SP172!C597,[1]SP173!C596,[1]SP174!C596,[1]SP353!C636,[1]SP385!C596,[1]P259!C596,[1]P260!C594,[1]P261!C610,[1]P262!C597,[1]P434!C607,[1]PPP23!C609,[1]DBFO!C649,'[1]LO 163'!C631)</f>
        <v>376159.12</v>
      </c>
      <c r="D599" s="740">
        <f>SUM([1]SP171!D632,[1]SP172!D597,[1]SP173!D596,[1]SP174!D596,[1]SP353!D636,[1]SP385!D596,[1]P259!D596,[1]P260!D594,[1]P261!D610,[1]P262!D597,[1]P434!D607,[1]PPP23!D609,[1]DBFO!D649,'[1]LO 163'!D631)</f>
        <v>399328.02999999997</v>
      </c>
      <c r="E599" s="843"/>
    </row>
    <row r="600" spans="1:7" x14ac:dyDescent="0.25">
      <c r="A600" s="545" t="s">
        <v>479</v>
      </c>
      <c r="B600" s="546"/>
      <c r="C600" s="373"/>
      <c r="D600" s="735"/>
    </row>
    <row r="601" spans="1:7" x14ac:dyDescent="0.25">
      <c r="A601" s="545" t="s">
        <v>480</v>
      </c>
      <c r="B601" s="546"/>
      <c r="C601" s="373"/>
      <c r="D601" s="735"/>
    </row>
    <row r="602" spans="1:7" x14ac:dyDescent="0.25">
      <c r="A602" s="548" t="s">
        <v>481</v>
      </c>
      <c r="B602" s="549"/>
      <c r="C602" s="373"/>
      <c r="D602" s="735"/>
    </row>
    <row r="603" spans="1:7" x14ac:dyDescent="0.25">
      <c r="A603" s="548" t="s">
        <v>482</v>
      </c>
      <c r="B603" s="549"/>
      <c r="C603" s="373"/>
      <c r="D603" s="735"/>
    </row>
    <row r="604" spans="1:7" ht="16.5" customHeight="1" x14ac:dyDescent="0.25">
      <c r="A604" s="548" t="s">
        <v>483</v>
      </c>
      <c r="B604" s="549"/>
      <c r="C604" s="740">
        <f>SUM([1]SP171!C637,[1]SP172!C602,[1]SP173!C601,[1]SP174!C601,[1]SP353!C641,[1]SP385!C601,[1]P259!C601,[1]P260!C599,[1]P261!C615,[1]P262!C602,[1]P434!C612,[1]PPP23!C614,[1]DBFO!C654,'[1]LO 163'!C636)</f>
        <v>34429.799999999996</v>
      </c>
      <c r="D604" s="740">
        <f>SUM([1]SP171!D637,[1]SP172!D602,[1]SP173!D601,[1]SP174!D601,[1]SP353!D641,[1]SP385!D601,[1]P259!D601,[1]P260!D599,[1]P261!D615,[1]P262!D602,[1]P434!D612,[1]PPP23!D614,[1]DBFO!D654,'[1]LO 163'!D636)</f>
        <v>36887.850000000006</v>
      </c>
      <c r="E604" s="844"/>
      <c r="G604" s="845"/>
    </row>
    <row r="605" spans="1:7" x14ac:dyDescent="0.25">
      <c r="A605" s="548" t="s">
        <v>484</v>
      </c>
      <c r="B605" s="549"/>
      <c r="C605" s="373"/>
      <c r="D605" s="735"/>
    </row>
    <row r="606" spans="1:7" ht="21.75" customHeight="1" x14ac:dyDescent="0.25">
      <c r="A606" s="679" t="s">
        <v>485</v>
      </c>
      <c r="B606" s="680"/>
      <c r="C606" s="740">
        <f>SUM([1]SP171!C639,[1]SP172!C604,[1]SP173!C603,[1]SP174!C603,[1]SP353!C643,[1]SP385!C603,[1]P259!C603,[1]P260!C601,[1]P261!C617,[1]P262!C604,[1]P434!C614,[1]PPP23!C616,[1]DBFO!C656,'[1]LO 163'!C638)</f>
        <v>0</v>
      </c>
      <c r="D606" s="740">
        <f>SUM([1]SP171!D639,[1]SP172!D604,[1]SP173!D603,[1]SP174!D603,[1]SP353!D643,[1]SP385!D603,[1]P259!D603,[1]P260!D601,[1]P261!D617,[1]P262!D604,[1]P434!D614,[1]PPP23!D616,[1]DBFO!D656,'[1]LO 163'!D638)</f>
        <v>1000</v>
      </c>
    </row>
    <row r="607" spans="1:7" x14ac:dyDescent="0.25">
      <c r="A607" s="548" t="s">
        <v>486</v>
      </c>
      <c r="B607" s="549"/>
      <c r="C607" s="846"/>
      <c r="D607" s="735"/>
    </row>
    <row r="608" spans="1:7" ht="14.25" thickBot="1" x14ac:dyDescent="0.3">
      <c r="A608" s="550" t="s">
        <v>173</v>
      </c>
      <c r="B608" s="551"/>
      <c r="C608" s="740">
        <f>SUM([1]SP171!C641,[1]SP172!C606,[1]SP173!C605,[1]SP174!C605,[1]SP353!C645,[1]SP385!C605,[1]P259!C605,[1]P260!C603,[1]P261!C619,[1]P262!C606,[1]P434!C616,[1]PPP23!C618,[1]DBFO!C658,'[1]LO 163'!C640)</f>
        <v>1520520.81</v>
      </c>
      <c r="D608" s="740">
        <f>SUM([1]SP171!D641,[1]SP172!D606,[1]SP173!D605,[1]SP174!D605,[1]SP353!D645,[1]SP385!D605,[1]P259!D605,[1]P260!D603,[1]P261!D619,[1]P262!D606,[1]P434!D616,[1]PPP23!D618,[1]DBFO!D658,'[1]LO 163'!D640)</f>
        <v>2102866.86</v>
      </c>
      <c r="E608" s="847"/>
      <c r="G608" s="848"/>
    </row>
    <row r="609" spans="1:8" ht="16.5" thickBot="1" x14ac:dyDescent="0.3">
      <c r="A609" s="849" t="s">
        <v>236</v>
      </c>
      <c r="B609" s="850"/>
      <c r="C609" s="851">
        <f>SUM(C599:C608)</f>
        <v>1931109.73</v>
      </c>
      <c r="D609" s="851">
        <f>SUM(D599:D608)</f>
        <v>2540082.7399999998</v>
      </c>
      <c r="E609" s="693"/>
    </row>
    <row r="610" spans="1:8" x14ac:dyDescent="0.25">
      <c r="C610" s="95"/>
      <c r="D610" s="95"/>
    </row>
    <row r="612" spans="1:8" ht="14.25" x14ac:dyDescent="0.25">
      <c r="A612" s="386" t="s">
        <v>487</v>
      </c>
      <c r="B612" s="386"/>
      <c r="C612" s="386"/>
    </row>
    <row r="613" spans="1:8" ht="15" thickBot="1" x14ac:dyDescent="0.3">
      <c r="A613" s="727"/>
      <c r="B613" s="727"/>
      <c r="C613" s="727"/>
    </row>
    <row r="614" spans="1:8" ht="26.25" thickBot="1" x14ac:dyDescent="0.3">
      <c r="A614" s="852" t="s">
        <v>488</v>
      </c>
      <c r="B614" s="853"/>
      <c r="C614" s="853"/>
      <c r="D614" s="854"/>
      <c r="E614" s="729" t="s">
        <v>418</v>
      </c>
      <c r="F614" s="429" t="s">
        <v>419</v>
      </c>
    </row>
    <row r="615" spans="1:8" ht="14.25" thickBot="1" x14ac:dyDescent="0.3">
      <c r="A615" s="519" t="s">
        <v>489</v>
      </c>
      <c r="B615" s="855"/>
      <c r="C615" s="855"/>
      <c r="D615" s="856"/>
      <c r="E615" s="857">
        <f>E616+E617+E618</f>
        <v>0</v>
      </c>
      <c r="F615" s="857">
        <f>F616+F617+F618</f>
        <v>0</v>
      </c>
    </row>
    <row r="616" spans="1:8" x14ac:dyDescent="0.25">
      <c r="A616" s="858" t="s">
        <v>490</v>
      </c>
      <c r="B616" s="859"/>
      <c r="C616" s="859"/>
      <c r="D616" s="860"/>
      <c r="E616" s="861"/>
      <c r="F616" s="862"/>
    </row>
    <row r="617" spans="1:8" x14ac:dyDescent="0.25">
      <c r="A617" s="863" t="s">
        <v>491</v>
      </c>
      <c r="B617" s="864"/>
      <c r="C617" s="864"/>
      <c r="D617" s="865"/>
      <c r="E617" s="866"/>
      <c r="F617" s="867"/>
    </row>
    <row r="618" spans="1:8" ht="14.25" thickBot="1" x14ac:dyDescent="0.3">
      <c r="A618" s="868" t="s">
        <v>492</v>
      </c>
      <c r="B618" s="869"/>
      <c r="C618" s="869"/>
      <c r="D618" s="870"/>
      <c r="E618" s="871"/>
      <c r="F618" s="872"/>
    </row>
    <row r="619" spans="1:8" ht="14.25" thickBot="1" x14ac:dyDescent="0.3">
      <c r="A619" s="873" t="s">
        <v>493</v>
      </c>
      <c r="B619" s="874"/>
      <c r="C619" s="874"/>
      <c r="D619" s="875"/>
      <c r="E619" s="857">
        <v>0</v>
      </c>
      <c r="F619" s="876">
        <v>0</v>
      </c>
    </row>
    <row r="620" spans="1:8" ht="14.25" thickBot="1" x14ac:dyDescent="0.3">
      <c r="A620" s="877" t="s">
        <v>494</v>
      </c>
      <c r="B620" s="878"/>
      <c r="C620" s="878"/>
      <c r="D620" s="879"/>
      <c r="E620" s="880">
        <f>SUM(E621:E630)</f>
        <v>606933.29</v>
      </c>
      <c r="F620" s="880">
        <f>SUM(F621:F630)</f>
        <v>1202739.6300000001</v>
      </c>
      <c r="G620" s="376"/>
    </row>
    <row r="621" spans="1:8" x14ac:dyDescent="0.25">
      <c r="A621" s="881" t="s">
        <v>495</v>
      </c>
      <c r="B621" s="882"/>
      <c r="C621" s="882"/>
      <c r="D621" s="883"/>
      <c r="E621" s="884">
        <f>SUM([1]SP171!E654,[1]SP172!E654,[1]SP173!E618,[1]SP174!E618,[1]SP353!E658,[1]SP385!E618,[1]P259!E618,[1]P260!E616,[1]P261!E632,[1]P262!E619,[1]P434!E629,[1]PPP23!E631,[1]DBFO!E671,'[1]LO 163'!E653)</f>
        <v>441470.52</v>
      </c>
      <c r="F621" s="884">
        <f>SUM([1]SP171!F654,[1]SP172!F654,[1]SP173!F618,[1]SP174!F618,[1]SP353!F658,[1]SP385!F618,[1]P259!F618,[1]P260!F616,[1]P261!F632,[1]P262!F619,[1]P434!F629,[1]PPP23!F631,[1]DBFO!F671,'[1]LO 163'!F653)</f>
        <v>669914.41</v>
      </c>
      <c r="G621" s="885"/>
      <c r="H621" s="126"/>
    </row>
    <row r="622" spans="1:8" x14ac:dyDescent="0.25">
      <c r="A622" s="886" t="s">
        <v>496</v>
      </c>
      <c r="B622" s="887"/>
      <c r="C622" s="887"/>
      <c r="D622" s="888"/>
      <c r="E622" s="889"/>
      <c r="F622" s="890"/>
    </row>
    <row r="623" spans="1:8" x14ac:dyDescent="0.25">
      <c r="A623" s="886" t="s">
        <v>497</v>
      </c>
      <c r="B623" s="887"/>
      <c r="C623" s="887"/>
      <c r="D623" s="888"/>
      <c r="E623" s="866">
        <f>[1]SP171!E656+[1]SP172!E656+[1]SP173!E620+[1]SP174!E620+[1]SP353!E660+[1]SP385!E620+[1]P259!E620+[1]P260!E618+[1]P261!E634+[1]P262!E621+[1]P434!E631+[1]PPP23!E633+[1]DBFO!E673+'[1]LO 163'!E655</f>
        <v>1300</v>
      </c>
      <c r="F623" s="891">
        <f>SUM([1]SP171!F656,[1]SP172!F656,[1]SP173!F620,[1]SP174!F620,[1]SP353!F660,[1]SP385!F620,[1]P259!F620,[1]P260!F618,[1]P261!F634,[1]P262!F621,[1]P434!F631,[1]PPP23!F633,[1]DBFO!F673,'[1]LO 163'!F655)</f>
        <v>1220</v>
      </c>
    </row>
    <row r="624" spans="1:8" x14ac:dyDescent="0.25">
      <c r="A624" s="886" t="s">
        <v>498</v>
      </c>
      <c r="B624" s="887"/>
      <c r="C624" s="887"/>
      <c r="D624" s="888"/>
      <c r="E624" s="866"/>
      <c r="F624" s="892"/>
      <c r="G624" s="95"/>
    </row>
    <row r="625" spans="1:9" x14ac:dyDescent="0.25">
      <c r="A625" s="886" t="s">
        <v>499</v>
      </c>
      <c r="B625" s="887"/>
      <c r="C625" s="887"/>
      <c r="D625" s="888"/>
      <c r="E625" s="893">
        <f>SUM([1]SP171!E658,[1]SP172!E658,[1]SP173!E622,[1]SP174!E622,[1]SP353!E662,[1]SP385!E622,[1]P259!E622,[1]P260!E620,[1]P261!E636,[1]P262!E623,[1]P434!E633)</f>
        <v>159465.05000000002</v>
      </c>
      <c r="F625" s="890">
        <f>SUM([1]SP171!F658,[1]SP172!F658,[1]SP173!F622,[1]SP174!F622,[1]SP353!F662,[1]SP385!F622,[1]P259!F622,[1]P260!F620,[1]P261!F636,[1]P262!F623,[1]P434!F633,[1]PPP23!F635,[1]DBFO!F675,'[1]LO 163'!F657)</f>
        <v>525630.34000000008</v>
      </c>
      <c r="G625" s="885"/>
      <c r="H625" s="885"/>
    </row>
    <row r="626" spans="1:9" x14ac:dyDescent="0.25">
      <c r="A626" s="886" t="s">
        <v>500</v>
      </c>
      <c r="B626" s="887"/>
      <c r="C626" s="887"/>
      <c r="D626" s="888"/>
      <c r="E626" s="893">
        <f>SUM([1]SP171!E659,[1]SP172!E659,[1]SP173!E623,[1]SP174!E623,[1]SP353!E663,[1]SP385!E623,[1]P259!E623,[1]P260!E621,[1]P261!E637,[1]P262!E624,[1]P434!E634)</f>
        <v>120</v>
      </c>
      <c r="F626" s="891">
        <f>SUM([1]SP171!F659,[1]SP172!F659,[1]SP173!F623,[1]SP174!F623,[1]SP353!F663,[1]SP385!F623,[1]P259!F623,[1]P260!F621,[1]P261!F637,[1]P262!F624,[1]P434!F634,[1]PPP23!F636,[1]DBFO!F676,'[1]LO 163'!F658)</f>
        <v>5524.8</v>
      </c>
    </row>
    <row r="627" spans="1:9" x14ac:dyDescent="0.25">
      <c r="A627" s="886" t="s">
        <v>501</v>
      </c>
      <c r="B627" s="887"/>
      <c r="C627" s="887"/>
      <c r="D627" s="888"/>
      <c r="E627" s="894"/>
      <c r="F627" s="895"/>
    </row>
    <row r="628" spans="1:9" x14ac:dyDescent="0.25">
      <c r="A628" s="863" t="s">
        <v>502</v>
      </c>
      <c r="B628" s="864"/>
      <c r="C628" s="864"/>
      <c r="D628" s="865"/>
      <c r="E628" s="866"/>
      <c r="F628" s="893"/>
    </row>
    <row r="629" spans="1:9" x14ac:dyDescent="0.25">
      <c r="A629" s="863" t="s">
        <v>503</v>
      </c>
      <c r="B629" s="864"/>
      <c r="C629" s="864"/>
      <c r="D629" s="865"/>
      <c r="E629" s="894"/>
      <c r="F629" s="892"/>
      <c r="G629" s="376"/>
    </row>
    <row r="630" spans="1:9" ht="57" customHeight="1" thickBot="1" x14ac:dyDescent="0.3">
      <c r="A630" s="868" t="s">
        <v>504</v>
      </c>
      <c r="B630" s="869"/>
      <c r="C630" s="869"/>
      <c r="D630" s="870"/>
      <c r="E630" s="893">
        <f>SUM([1]SP171!E663,[1]SP172!E663,[1]SP173!E627,[1]SP174!E627,[1]SP353!E667,[1]SP385!E627,[1]P259!E627,[1]P260!E625,[1]P261!E641,[1]P262!E628,[1]P434!E638,[1]PPP23!E640,[1]DBFO!E680,'[1]LO 163'!E662)</f>
        <v>4577.72</v>
      </c>
      <c r="F630" s="891">
        <f>SUM([1]SP171!F663,[1]SP172!F663,[1]SP173!F627,[1]SP174!F627,[1]SP353!F667,[1]SP385!F627,[1]P259!F627,[1]P260!F625,[1]P261!F641,[1]P262!F628,[1]P434!F638,[1]PPP23!F640,[1]DBFO!F680,'[1]LO 163'!F662)</f>
        <v>450.08</v>
      </c>
      <c r="G630" s="130"/>
      <c r="H630" s="159"/>
    </row>
    <row r="631" spans="1:9" ht="15.75" thickBot="1" x14ac:dyDescent="0.3">
      <c r="A631" s="896" t="s">
        <v>236</v>
      </c>
      <c r="B631" s="897"/>
      <c r="C631" s="897"/>
      <c r="D631" s="898"/>
      <c r="E631" s="514">
        <f>SUM(E615+E619+E620)</f>
        <v>606933.29</v>
      </c>
      <c r="F631" s="514">
        <f>SUM(F615+F619+F620)</f>
        <v>1202739.6300000001</v>
      </c>
      <c r="G631" s="693"/>
      <c r="I631" s="844"/>
    </row>
    <row r="632" spans="1:9" x14ac:dyDescent="0.25">
      <c r="E632" s="95"/>
      <c r="F632" s="95"/>
      <c r="G632" s="95"/>
    </row>
    <row r="633" spans="1:9" hidden="1" x14ac:dyDescent="0.25"/>
    <row r="634" spans="1:9" hidden="1" x14ac:dyDescent="0.25"/>
    <row r="635" spans="1:9" hidden="1" x14ac:dyDescent="0.25"/>
    <row r="636" spans="1:9" hidden="1" x14ac:dyDescent="0.25"/>
    <row r="637" spans="1:9" hidden="1" x14ac:dyDescent="0.25"/>
    <row r="638" spans="1:9" hidden="1" x14ac:dyDescent="0.25"/>
    <row r="639" spans="1:9" hidden="1" x14ac:dyDescent="0.25"/>
    <row r="640" spans="1:9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spans="1:8" hidden="1" x14ac:dyDescent="0.25"/>
    <row r="658" spans="1:8" hidden="1" x14ac:dyDescent="0.25"/>
    <row r="659" spans="1:8" hidden="1" x14ac:dyDescent="0.25"/>
    <row r="660" spans="1:8" ht="13.5" hidden="1" customHeight="1" x14ac:dyDescent="0.25"/>
    <row r="661" spans="1:8" ht="15" x14ac:dyDescent="0.25">
      <c r="A661" s="90" t="s">
        <v>505</v>
      </c>
      <c r="B661" s="226"/>
      <c r="C661" s="226"/>
      <c r="D661" s="226"/>
    </row>
    <row r="662" spans="1:8" ht="15.75" thickBot="1" x14ac:dyDescent="0.3">
      <c r="A662" s="727"/>
      <c r="B662" s="727"/>
      <c r="C662" s="425"/>
      <c r="D662" s="425"/>
    </row>
    <row r="663" spans="1:8" ht="26.25" thickBot="1" x14ac:dyDescent="0.3">
      <c r="A663" s="343" t="s">
        <v>506</v>
      </c>
      <c r="B663" s="344"/>
      <c r="C663" s="344"/>
      <c r="D663" s="345"/>
      <c r="E663" s="729" t="s">
        <v>418</v>
      </c>
      <c r="F663" s="429" t="s">
        <v>419</v>
      </c>
    </row>
    <row r="664" spans="1:8" ht="30.75" customHeight="1" thickBot="1" x14ac:dyDescent="0.3">
      <c r="A664" s="899" t="s">
        <v>507</v>
      </c>
      <c r="B664" s="900"/>
      <c r="C664" s="900"/>
      <c r="D664" s="901"/>
      <c r="E664" s="902">
        <f>SUM([1]SP385!E664)</f>
        <v>14996.46</v>
      </c>
      <c r="F664" s="902">
        <f>SUM([1]SP385!F664)</f>
        <v>0</v>
      </c>
      <c r="G664" s="95"/>
      <c r="H664" s="95"/>
    </row>
    <row r="665" spans="1:8" ht="14.25" thickBot="1" x14ac:dyDescent="0.3">
      <c r="A665" s="519" t="s">
        <v>508</v>
      </c>
      <c r="B665" s="855"/>
      <c r="C665" s="855"/>
      <c r="D665" s="856"/>
      <c r="E665" s="731">
        <f>SUM(E666+E667+E671)</f>
        <v>119248.39</v>
      </c>
      <c r="F665" s="731">
        <f>SUM(F666+F667+F671)</f>
        <v>2600.1000000000004</v>
      </c>
      <c r="G665" s="95"/>
    </row>
    <row r="666" spans="1:8" x14ac:dyDescent="0.25">
      <c r="A666" s="903" t="s">
        <v>509</v>
      </c>
      <c r="B666" s="904"/>
      <c r="C666" s="904"/>
      <c r="D666" s="905"/>
      <c r="E666" s="906"/>
      <c r="F666" s="906"/>
    </row>
    <row r="667" spans="1:8" x14ac:dyDescent="0.25">
      <c r="A667" s="402" t="s">
        <v>510</v>
      </c>
      <c r="B667" s="907"/>
      <c r="C667" s="907"/>
      <c r="D667" s="908"/>
      <c r="E667" s="909">
        <f>SUM(E669:E670)</f>
        <v>575</v>
      </c>
      <c r="F667" s="909">
        <f>SUM(F669:F670)</f>
        <v>0</v>
      </c>
    </row>
    <row r="668" spans="1:8" ht="25.5" customHeight="1" x14ac:dyDescent="0.25">
      <c r="A668" s="415" t="s">
        <v>511</v>
      </c>
      <c r="B668" s="910"/>
      <c r="C668" s="910"/>
      <c r="D668" s="569"/>
      <c r="E668" s="911"/>
      <c r="F668" s="911"/>
    </row>
    <row r="669" spans="1:8" x14ac:dyDescent="0.25">
      <c r="A669" s="415" t="s">
        <v>512</v>
      </c>
      <c r="B669" s="910"/>
      <c r="C669" s="910"/>
      <c r="D669" s="569"/>
      <c r="E669" s="911"/>
      <c r="F669" s="911"/>
    </row>
    <row r="670" spans="1:8" x14ac:dyDescent="0.25">
      <c r="A670" s="415" t="s">
        <v>513</v>
      </c>
      <c r="B670" s="910"/>
      <c r="C670" s="910"/>
      <c r="D670" s="569"/>
      <c r="E670" s="373">
        <f>SUM([1]SP171!E676,[1]SP172!E706,[1]SP173!E669,[1]SP174!E669,[1]SP353!E710,[1]SP385!E670,[1]P259!E668,[1]P260!E667,[1]P261!E683,[1]P262!E670,[1]P434!E679,[1]DBFO!E721,'[1]LO 163'!E702)</f>
        <v>575</v>
      </c>
      <c r="F670" s="373">
        <f>SUM([1]SP171!F676,[1]SP172!F706,[1]SP173!F669,[1]SP174!F669,[1]SP353!F710,[1]SP385!F670,[1]P259!F668,[1]P260!F667,[1]P261!F683,[1]P262!F670,[1]P434!F679,[1]DBFO!F721,'[1]LO 163'!F702)</f>
        <v>0</v>
      </c>
      <c r="G670" s="912"/>
    </row>
    <row r="671" spans="1:8" x14ac:dyDescent="0.25">
      <c r="A671" s="570" t="s">
        <v>514</v>
      </c>
      <c r="B671" s="913"/>
      <c r="C671" s="913"/>
      <c r="D671" s="571"/>
      <c r="E671" s="909">
        <f>SUM(E673:E676)</f>
        <v>118673.39</v>
      </c>
      <c r="F671" s="909">
        <f>SUM(F673:F676)</f>
        <v>2600.1000000000004</v>
      </c>
    </row>
    <row r="672" spans="1:8" ht="13.5" customHeight="1" x14ac:dyDescent="0.25">
      <c r="A672" s="914" t="s">
        <v>515</v>
      </c>
      <c r="B672" s="915"/>
      <c r="C672" s="915"/>
      <c r="D672" s="916"/>
      <c r="E672" s="909"/>
      <c r="F672" s="909"/>
    </row>
    <row r="673" spans="1:8" x14ac:dyDescent="0.25">
      <c r="A673" s="415" t="s">
        <v>516</v>
      </c>
      <c r="B673" s="910"/>
      <c r="C673" s="910"/>
      <c r="D673" s="569"/>
      <c r="E673" s="373"/>
      <c r="F673" s="373"/>
    </row>
    <row r="674" spans="1:8" x14ac:dyDescent="0.25">
      <c r="A674" s="917" t="s">
        <v>517</v>
      </c>
      <c r="B674" s="918"/>
      <c r="C674" s="918"/>
      <c r="D674" s="919"/>
      <c r="E674" s="373"/>
      <c r="F674" s="373"/>
    </row>
    <row r="675" spans="1:8" x14ac:dyDescent="0.25">
      <c r="A675" s="917" t="s">
        <v>518</v>
      </c>
      <c r="B675" s="918"/>
      <c r="C675" s="918"/>
      <c r="D675" s="919"/>
      <c r="E675" s="373"/>
      <c r="F675" s="373"/>
      <c r="G675" s="126"/>
    </row>
    <row r="676" spans="1:8" ht="56.25" customHeight="1" thickBot="1" x14ac:dyDescent="0.3">
      <c r="A676" s="920" t="s">
        <v>519</v>
      </c>
      <c r="B676" s="921"/>
      <c r="C676" s="921"/>
      <c r="D676" s="922"/>
      <c r="E676" s="737">
        <f>SUM([1]SP171!E683,[1]SP172!E713,[1]SP173!E676,[1]SP174!E676,[1]SP353!E717,[1]SP385!E677,[1]P259!E675,[1]P260!E674,[1]P261!E690,[1]P262!E677,[1]P434!E686,[1]DBFO!E728,'[1]LO 163'!E709,[1]PPP23!E689)</f>
        <v>118673.39</v>
      </c>
      <c r="F676" s="737">
        <f>SUM([1]SP171!F683,[1]SP172!F713,[1]SP173!F676,[1]SP174!F676,[1]SP353!F717,[1]SP385!F677,[1]P259!F675,[1]P260!F674,[1]P261!F690,[1]P262!F677,[1]P434!F686,[1]DBFO!F728,'[1]LO 163'!F709,[1]PPP23!F689)</f>
        <v>2600.1000000000004</v>
      </c>
      <c r="G676" s="923"/>
      <c r="H676" s="924"/>
    </row>
    <row r="677" spans="1:8" ht="15.75" thickBot="1" x14ac:dyDescent="0.3">
      <c r="A677" s="925" t="s">
        <v>520</v>
      </c>
      <c r="B677" s="926"/>
      <c r="C677" s="926"/>
      <c r="D677" s="927"/>
      <c r="E677" s="928">
        <f>SUM(E664+E665)</f>
        <v>134244.85</v>
      </c>
      <c r="F677" s="928">
        <f>SUM(F664+F665)</f>
        <v>2600.1000000000004</v>
      </c>
      <c r="G677" s="693"/>
    </row>
    <row r="678" spans="1:8" x14ac:dyDescent="0.25">
      <c r="E678" s="95"/>
      <c r="F678" s="95"/>
      <c r="G678" s="95"/>
    </row>
    <row r="680" spans="1:8" ht="15" x14ac:dyDescent="0.25">
      <c r="A680" s="143" t="s">
        <v>521</v>
      </c>
      <c r="B680" s="81"/>
      <c r="C680" s="81"/>
    </row>
    <row r="681" spans="1:8" ht="15.75" thickBot="1" x14ac:dyDescent="0.3">
      <c r="A681" s="81"/>
      <c r="B681" s="81"/>
      <c r="C681" s="81"/>
    </row>
    <row r="682" spans="1:8" ht="46.5" customHeight="1" thickBot="1" x14ac:dyDescent="0.3">
      <c r="A682" s="929"/>
      <c r="B682" s="930"/>
      <c r="C682" s="930"/>
      <c r="D682" s="931"/>
      <c r="E682" s="665" t="s">
        <v>418</v>
      </c>
      <c r="F682" s="932" t="s">
        <v>419</v>
      </c>
    </row>
    <row r="683" spans="1:8" ht="14.25" thickBot="1" x14ac:dyDescent="0.3">
      <c r="A683" s="933" t="s">
        <v>522</v>
      </c>
      <c r="B683" s="934"/>
      <c r="C683" s="934"/>
      <c r="D683" s="935"/>
      <c r="E683" s="936">
        <f>SUM(E684:E685)</f>
        <v>0</v>
      </c>
      <c r="F683" s="936">
        <f>SUM(F684:F685)</f>
        <v>0</v>
      </c>
    </row>
    <row r="684" spans="1:8" x14ac:dyDescent="0.25">
      <c r="A684" s="937" t="s">
        <v>523</v>
      </c>
      <c r="B684" s="938"/>
      <c r="C684" s="938"/>
      <c r="D684" s="939"/>
      <c r="E684" s="359"/>
      <c r="F684" s="940"/>
    </row>
    <row r="685" spans="1:8" ht="14.25" thickBot="1" x14ac:dyDescent="0.3">
      <c r="A685" s="941" t="s">
        <v>524</v>
      </c>
      <c r="B685" s="942"/>
      <c r="C685" s="942"/>
      <c r="D685" s="943"/>
      <c r="E685" s="367"/>
      <c r="F685" s="944"/>
    </row>
    <row r="686" spans="1:8" ht="14.25" thickBot="1" x14ac:dyDescent="0.3">
      <c r="A686" s="945" t="s">
        <v>525</v>
      </c>
      <c r="B686" s="946"/>
      <c r="C686" s="946"/>
      <c r="D686" s="947"/>
      <c r="E686" s="936">
        <f>SUM(E687:E688)</f>
        <v>500.71000000000004</v>
      </c>
      <c r="F686" s="936">
        <f>SUM(F687:F688)</f>
        <v>210.45</v>
      </c>
    </row>
    <row r="687" spans="1:8" ht="22.5" customHeight="1" x14ac:dyDescent="0.25">
      <c r="A687" s="948" t="s">
        <v>526</v>
      </c>
      <c r="B687" s="949"/>
      <c r="C687" s="949"/>
      <c r="D687" s="950"/>
      <c r="E687" s="740">
        <f>SUM([1]SP171!E694,[1]SP172!E724,[1]SP173!E687,[1]SP174!E687,[1]SP353!E728,[1]SP385!E688,[1]P259!E686,[1]P260!E685,[1]P261!E701,[1]P262!E688,[1]P434!E697)</f>
        <v>500.71000000000004</v>
      </c>
      <c r="F687" s="740">
        <f>SUM([1]SP171!F694,[1]SP172!F724,[1]SP173!F687,[1]SP174!F687,[1]SP353!F728,[1]SP385!F688,[1]P259!F686,[1]P260!F685,[1]P261!F701,[1]P262!F688,[1]P434!F697)</f>
        <v>210.45</v>
      </c>
      <c r="G687" s="166"/>
    </row>
    <row r="688" spans="1:8" ht="15.75" customHeight="1" thickBot="1" x14ac:dyDescent="0.3">
      <c r="A688" s="951" t="s">
        <v>527</v>
      </c>
      <c r="B688" s="952"/>
      <c r="C688" s="952"/>
      <c r="D688" s="953"/>
      <c r="E688" s="740">
        <f>SUM([1]SP171!E695,[1]SP172!E725,[1]SP173!E688,[1]SP174!E688,[1]SP353!E729,[1]SP385!E689,[1]P259!E687,[1]P260!E686,[1]P261!E702,[1]P262!E689,[1]P434!E698)</f>
        <v>0</v>
      </c>
      <c r="F688" s="740">
        <f>SUM([1]SP171!F695,[1]SP172!F725,[1]SP173!F688,[1]SP174!F688,[1]SP353!F729,[1]SP385!F689,[1]P259!F687,[1]P260!F686,[1]P261!F702,[1]P262!F689,[1]P434!F698)</f>
        <v>0</v>
      </c>
      <c r="G688" s="166"/>
    </row>
    <row r="689" spans="1:8" ht="14.25" thickBot="1" x14ac:dyDescent="0.3">
      <c r="A689" s="945" t="s">
        <v>528</v>
      </c>
      <c r="B689" s="946"/>
      <c r="C689" s="946"/>
      <c r="D689" s="947"/>
      <c r="E689" s="936">
        <f>SUM(E690:E695)</f>
        <v>50.2</v>
      </c>
      <c r="F689" s="731">
        <f>SUM(F690:F695)</f>
        <v>2308.87</v>
      </c>
    </row>
    <row r="690" spans="1:8" x14ac:dyDescent="0.25">
      <c r="A690" s="954" t="s">
        <v>529</v>
      </c>
      <c r="B690" s="955"/>
      <c r="C690" s="955"/>
      <c r="D690" s="956"/>
      <c r="E690" s="957"/>
      <c r="F690" s="740"/>
    </row>
    <row r="691" spans="1:8" x14ac:dyDescent="0.25">
      <c r="A691" s="958" t="s">
        <v>530</v>
      </c>
      <c r="B691" s="959"/>
      <c r="C691" s="959"/>
      <c r="D691" s="960"/>
      <c r="E691" s="740">
        <f>SUM([1]SP171!E698,[1]SP172!E728,[1]SP173!E691,[1]SP174!E691,[1]SP353!E732,[1]SP385!E692,[1]P259!E690,[1]P260!E689,[1]P261!E705,[1]P262!E692,[1]P434!E701)</f>
        <v>50.2</v>
      </c>
      <c r="F691" s="740">
        <f>SUM([1]SP171!F698,[1]SP172!F728,[1]SP173!F691,[1]SP174!F691,[1]SP353!F732,[1]SP385!F692,[1]P259!F690,[1]P260!F689,[1]P261!F705,[1]P262!F692,[1]P434!F701)</f>
        <v>2308.87</v>
      </c>
    </row>
    <row r="692" spans="1:8" x14ac:dyDescent="0.25">
      <c r="A692" s="961" t="s">
        <v>531</v>
      </c>
      <c r="B692" s="962"/>
      <c r="C692" s="962"/>
      <c r="D692" s="963"/>
      <c r="E692" s="374"/>
      <c r="F692" s="964"/>
    </row>
    <row r="693" spans="1:8" x14ac:dyDescent="0.25">
      <c r="A693" s="961" t="s">
        <v>532</v>
      </c>
      <c r="B693" s="962"/>
      <c r="C693" s="962"/>
      <c r="D693" s="963"/>
      <c r="E693" s="965"/>
      <c r="F693" s="966"/>
    </row>
    <row r="694" spans="1:8" x14ac:dyDescent="0.25">
      <c r="A694" s="961" t="s">
        <v>533</v>
      </c>
      <c r="B694" s="962"/>
      <c r="C694" s="962"/>
      <c r="D694" s="963"/>
      <c r="E694" s="965"/>
      <c r="F694" s="966"/>
    </row>
    <row r="695" spans="1:8" ht="14.25" thickBot="1" x14ac:dyDescent="0.3">
      <c r="A695" s="967" t="s">
        <v>289</v>
      </c>
      <c r="B695" s="968"/>
      <c r="C695" s="968"/>
      <c r="D695" s="969"/>
      <c r="E695" s="965"/>
      <c r="F695" s="966"/>
    </row>
    <row r="696" spans="1:8" ht="16.5" thickBot="1" x14ac:dyDescent="0.3">
      <c r="A696" s="849" t="s">
        <v>236</v>
      </c>
      <c r="B696" s="970"/>
      <c r="C696" s="970"/>
      <c r="D696" s="850"/>
      <c r="E696" s="971">
        <f>SUM(E683+E686+E689)</f>
        <v>550.91000000000008</v>
      </c>
      <c r="F696" s="971">
        <f>SUM(F683+F686+F689)</f>
        <v>2519.3199999999997</v>
      </c>
      <c r="G696" s="693"/>
      <c r="H696" s="95"/>
    </row>
    <row r="697" spans="1:8" x14ac:dyDescent="0.25">
      <c r="E697" s="95"/>
      <c r="F697" s="95"/>
      <c r="G697" s="95"/>
    </row>
    <row r="699" spans="1:8" ht="14.25" x14ac:dyDescent="0.25">
      <c r="A699" s="386" t="s">
        <v>534</v>
      </c>
      <c r="B699" s="386"/>
      <c r="C699" s="386"/>
    </row>
    <row r="700" spans="1:8" ht="14.25" thickBot="1" x14ac:dyDescent="0.3">
      <c r="A700" s="338"/>
      <c r="B700" s="337"/>
      <c r="C700" s="337"/>
    </row>
    <row r="701" spans="1:8" ht="26.25" thickBot="1" x14ac:dyDescent="0.3">
      <c r="A701" s="343"/>
      <c r="B701" s="344"/>
      <c r="C701" s="344"/>
      <c r="D701" s="345"/>
      <c r="E701" s="729" t="s">
        <v>418</v>
      </c>
      <c r="F701" s="429" t="s">
        <v>419</v>
      </c>
    </row>
    <row r="702" spans="1:8" ht="14.25" thickBot="1" x14ac:dyDescent="0.3">
      <c r="A702" s="519" t="s">
        <v>525</v>
      </c>
      <c r="B702" s="855"/>
      <c r="C702" s="855"/>
      <c r="D702" s="856"/>
      <c r="E702" s="936">
        <f>E703+E704</f>
        <v>0</v>
      </c>
      <c r="F702" s="936">
        <f>F703+F704</f>
        <v>0</v>
      </c>
    </row>
    <row r="703" spans="1:8" x14ac:dyDescent="0.25">
      <c r="A703" s="881" t="s">
        <v>535</v>
      </c>
      <c r="B703" s="882"/>
      <c r="C703" s="882"/>
      <c r="D703" s="883"/>
      <c r="E703" s="359"/>
      <c r="F703" s="940"/>
    </row>
    <row r="704" spans="1:8" ht="14.25" thickBot="1" x14ac:dyDescent="0.3">
      <c r="A704" s="972" t="s">
        <v>536</v>
      </c>
      <c r="B704" s="973"/>
      <c r="C704" s="973"/>
      <c r="D704" s="974"/>
      <c r="E704" s="751"/>
      <c r="F704" s="975"/>
    </row>
    <row r="705" spans="1:7" ht="14.25" thickBot="1" x14ac:dyDescent="0.3">
      <c r="A705" s="519" t="s">
        <v>537</v>
      </c>
      <c r="B705" s="855"/>
      <c r="C705" s="855"/>
      <c r="D705" s="856"/>
      <c r="E705" s="731">
        <f>SUM(E706:E711)</f>
        <v>533.32999999999993</v>
      </c>
      <c r="F705" s="731">
        <f>SUM(F706:F711)</f>
        <v>210.45</v>
      </c>
    </row>
    <row r="706" spans="1:7" x14ac:dyDescent="0.25">
      <c r="A706" s="976" t="s">
        <v>538</v>
      </c>
      <c r="B706" s="977"/>
      <c r="C706" s="977"/>
      <c r="D706" s="978"/>
      <c r="E706" s="373"/>
      <c r="F706" s="373"/>
    </row>
    <row r="707" spans="1:7" x14ac:dyDescent="0.25">
      <c r="A707" s="863" t="s">
        <v>539</v>
      </c>
      <c r="B707" s="864"/>
      <c r="C707" s="864"/>
      <c r="D707" s="865"/>
      <c r="E707" s="373"/>
      <c r="F707" s="373"/>
    </row>
    <row r="708" spans="1:7" x14ac:dyDescent="0.25">
      <c r="A708" s="863" t="s">
        <v>540</v>
      </c>
      <c r="B708" s="864"/>
      <c r="C708" s="864"/>
      <c r="D708" s="865"/>
      <c r="E708" s="979">
        <f>SUM([1]SP171!E717+[1]SP172!E747+[1]SP173!E710+[1]SP174!E710+[1]SP353!E751+[1]SP385!E711)</f>
        <v>533.32999999999993</v>
      </c>
      <c r="F708" s="979">
        <f>SUM([1]SP171!F717+[1]SP172!F747+[1]SP173!F710+[1]SP174!F710+[1]SP353!F751+[1]SP385!F711)</f>
        <v>210.45</v>
      </c>
      <c r="G708" s="376"/>
    </row>
    <row r="709" spans="1:7" x14ac:dyDescent="0.25">
      <c r="A709" s="863" t="s">
        <v>541</v>
      </c>
      <c r="B709" s="864"/>
      <c r="C709" s="864"/>
      <c r="D709" s="865"/>
      <c r="E709" s="965"/>
      <c r="F709" s="965"/>
    </row>
    <row r="710" spans="1:7" x14ac:dyDescent="0.25">
      <c r="A710" s="863" t="s">
        <v>542</v>
      </c>
      <c r="B710" s="864"/>
      <c r="C710" s="864"/>
      <c r="D710" s="865"/>
      <c r="E710" s="965"/>
      <c r="F710" s="965"/>
    </row>
    <row r="711" spans="1:7" ht="14.25" thickBot="1" x14ac:dyDescent="0.3">
      <c r="A711" s="980" t="s">
        <v>289</v>
      </c>
      <c r="B711" s="981"/>
      <c r="C711" s="981"/>
      <c r="D711" s="982"/>
      <c r="E711" s="965"/>
      <c r="F711" s="965"/>
    </row>
    <row r="712" spans="1:7" ht="15.75" thickBot="1" x14ac:dyDescent="0.3">
      <c r="A712" s="536"/>
      <c r="B712" s="983"/>
      <c r="C712" s="983"/>
      <c r="D712" s="537"/>
      <c r="E712" s="514">
        <f>SUM(E702+E705)</f>
        <v>533.32999999999993</v>
      </c>
      <c r="F712" s="514">
        <f>SUM(F702+F705)</f>
        <v>210.45</v>
      </c>
      <c r="G712" s="693"/>
    </row>
    <row r="719" spans="1:7" ht="15.75" x14ac:dyDescent="0.25">
      <c r="A719" s="984" t="s">
        <v>543</v>
      </c>
      <c r="B719" s="984"/>
      <c r="C719" s="984"/>
      <c r="D719" s="984"/>
      <c r="E719" s="984"/>
      <c r="F719" s="984"/>
    </row>
    <row r="720" spans="1:7" ht="14.25" thickBot="1" x14ac:dyDescent="0.3">
      <c r="A720" s="985"/>
      <c r="B720" s="481"/>
      <c r="C720" s="481"/>
      <c r="D720" s="481"/>
      <c r="E720" s="481"/>
      <c r="F720" s="481"/>
    </row>
    <row r="721" spans="1:9" ht="14.25" thickBot="1" x14ac:dyDescent="0.3">
      <c r="A721" s="986" t="s">
        <v>544</v>
      </c>
      <c r="B721" s="987"/>
      <c r="C721" s="988" t="s">
        <v>259</v>
      </c>
      <c r="D721" s="989"/>
      <c r="E721" s="989"/>
      <c r="F721" s="990"/>
    </row>
    <row r="722" spans="1:9" ht="14.25" thickBot="1" x14ac:dyDescent="0.3">
      <c r="A722" s="755"/>
      <c r="B722" s="991"/>
      <c r="C722" s="992" t="s">
        <v>545</v>
      </c>
      <c r="D722" s="463" t="s">
        <v>546</v>
      </c>
      <c r="E722" s="993" t="s">
        <v>420</v>
      </c>
      <c r="F722" s="463" t="s">
        <v>424</v>
      </c>
    </row>
    <row r="723" spans="1:9" x14ac:dyDescent="0.25">
      <c r="A723" s="994" t="s">
        <v>547</v>
      </c>
      <c r="B723" s="995"/>
      <c r="C723" s="996">
        <f>SUM(C724:C726)</f>
        <v>0.01</v>
      </c>
      <c r="D723" s="996">
        <f>SUM(D724:D726)</f>
        <v>3461.3599999999997</v>
      </c>
      <c r="E723" s="996">
        <f>SUM(E724:E726)</f>
        <v>0</v>
      </c>
      <c r="F723" s="374">
        <f>SUM(F724:F726)</f>
        <v>87145.480000000025</v>
      </c>
    </row>
    <row r="724" spans="1:9" ht="27" customHeight="1" x14ac:dyDescent="0.25">
      <c r="A724" s="997" t="s">
        <v>548</v>
      </c>
      <c r="B724" s="998"/>
      <c r="C724" s="373">
        <f>SUM([1]SP171!C733+[1]SP172!C763+[1]SP173!C726+[1]SP174!C726+[1]SP353!C767+[1]SP385!C727+[1]P259!C725+[1]P260!C724+[1]P261!C740+[1]P262!C727+[1]P434!C736+[1]PPP23!C739+[1]DBFO!C778)</f>
        <v>0.01</v>
      </c>
      <c r="D724" s="373">
        <f>SUM([1]SP171!D733+[1]SP172!D763+[1]SP173!D726+[1]SP174!D726+[1]SP353!D767+[1]SP385!D727+[1]P259!D725+[1]P260!D724+[1]P261!D740+[1]P262!D727+[1]P434!D736+[1]PPP23!D739+[1]DBFO!D778)</f>
        <v>3461.3599999999997</v>
      </c>
      <c r="E724" s="373">
        <f>SUM([1]SP171!E733+[1]SP172!E763+[1]SP173!E726+[1]SP174!E726+[1]SP353!E767+[1]SP385!E727+[1]P259!E725+[1]P260!E724+[1]P261!E740+[1]P262!E727+[1]P434!E736+[1]PPP23!E739+[1]DBFO!E778)</f>
        <v>0</v>
      </c>
      <c r="F724" s="373">
        <f>SUM([1]SP171!F733+[1]SP172!F763+[1]SP173!F726+[1]SP174!F726+[1]SP353!F767+[1]SP385!F727+[1]P259!F725+[1]P260!F724+[1]P261!F740+[1]P262!F727+[1]P434!F736+[1]PPP23!F739+[1]DBFO!F778)</f>
        <v>87145.480000000025</v>
      </c>
      <c r="G724" s="95"/>
    </row>
    <row r="725" spans="1:9" x14ac:dyDescent="0.25">
      <c r="A725" s="997"/>
      <c r="B725" s="998"/>
      <c r="C725" s="996"/>
      <c r="D725" s="374"/>
      <c r="E725" s="999"/>
      <c r="F725" s="374"/>
    </row>
    <row r="726" spans="1:9" x14ac:dyDescent="0.25">
      <c r="A726" s="997"/>
      <c r="B726" s="998"/>
      <c r="C726" s="996"/>
      <c r="D726" s="374"/>
      <c r="E726" s="999"/>
      <c r="F726" s="374"/>
    </row>
    <row r="727" spans="1:9" x14ac:dyDescent="0.25">
      <c r="A727" s="1000"/>
      <c r="B727" s="1001"/>
      <c r="C727" s="996"/>
      <c r="D727" s="374"/>
      <c r="E727" s="999"/>
      <c r="F727" s="374"/>
      <c r="H727" s="95"/>
      <c r="I727" s="95"/>
    </row>
    <row r="728" spans="1:9" ht="14.25" thickBot="1" x14ac:dyDescent="0.3">
      <c r="A728" s="1002"/>
      <c r="B728" s="455"/>
      <c r="C728" s="1003"/>
      <c r="D728" s="965"/>
      <c r="E728" s="1004"/>
      <c r="F728" s="965"/>
      <c r="H728" s="95"/>
      <c r="I728" s="95"/>
    </row>
    <row r="729" spans="1:9" ht="15.75" thickBot="1" x14ac:dyDescent="0.3">
      <c r="A729" s="1005" t="s">
        <v>290</v>
      </c>
      <c r="B729" s="1006"/>
      <c r="C729" s="1007">
        <f>C723+C727+C728</f>
        <v>0.01</v>
      </c>
      <c r="D729" s="1007">
        <f>D723+D727+D728</f>
        <v>3461.3599999999997</v>
      </c>
      <c r="E729" s="1007">
        <f>E723+E727+E728</f>
        <v>0</v>
      </c>
      <c r="F729" s="1008">
        <f>F723+F727+F728</f>
        <v>87145.480000000025</v>
      </c>
      <c r="G729" s="693"/>
      <c r="H729" s="95"/>
      <c r="I729" s="95"/>
    </row>
    <row r="732" spans="1:9" ht="30" customHeight="1" x14ac:dyDescent="0.25">
      <c r="A732" s="289" t="s">
        <v>549</v>
      </c>
      <c r="B732" s="289"/>
      <c r="C732" s="289"/>
      <c r="D732" s="289"/>
      <c r="E732" s="1009"/>
      <c r="F732" s="1009"/>
    </row>
    <row r="734" spans="1:9" ht="15" x14ac:dyDescent="0.25">
      <c r="A734" s="1010" t="s">
        <v>550</v>
      </c>
      <c r="B734" s="1010"/>
      <c r="C734" s="1010"/>
      <c r="D734" s="1010"/>
    </row>
    <row r="735" spans="1:9" ht="14.25" thickBot="1" x14ac:dyDescent="0.3">
      <c r="A735" s="291"/>
      <c r="B735" s="481"/>
      <c r="C735" s="481"/>
      <c r="D735" s="481"/>
    </row>
    <row r="736" spans="1:9" ht="64.5" thickBot="1" x14ac:dyDescent="0.3">
      <c r="A736" s="446" t="s">
        <v>187</v>
      </c>
      <c r="B736" s="447"/>
      <c r="C736" s="468" t="s">
        <v>551</v>
      </c>
      <c r="D736" s="468" t="s">
        <v>552</v>
      </c>
    </row>
    <row r="737" spans="1:5" ht="15.75" thickBot="1" x14ac:dyDescent="0.3">
      <c r="A737" s="588" t="s">
        <v>553</v>
      </c>
      <c r="B737" s="1011"/>
      <c r="C737" s="590">
        <f>SUM([1]SP171!C746+[1]SP172!C776+[1]SP173!C739+[1]SP174!C739+[1]SP353!C780+[1]SP385!C740+[1]P259!C738+[1]P260!C737+[1]P261!C753+[1]P262!C740+[1]P434!C749+[1]PPP23!C752+[1]DBFO!C791,'[1]LO 163'!C772)</f>
        <v>671</v>
      </c>
      <c r="D737" s="590">
        <f>SUM([1]SP171!D746+[1]SP172!D776+[1]SP173!D739+[1]SP174!D739+[1]SP353!D780+[1]SP385!D740+[1]P259!D738+[1]P260!D737+[1]P261!D753+[1]P262!D740+[1]P434!D749+[1]PPP23!D752+[1]DBFO!D791,'[1]LO 163'!D772)</f>
        <v>690</v>
      </c>
      <c r="E737" s="693"/>
    </row>
    <row r="738" spans="1:5" x14ac:dyDescent="0.25">
      <c r="B738" s="686"/>
      <c r="C738" s="95"/>
    </row>
    <row r="740" spans="1:5" ht="15" x14ac:dyDescent="0.25">
      <c r="A740" s="694" t="s">
        <v>554</v>
      </c>
      <c r="B740" s="118"/>
      <c r="C740" s="118"/>
      <c r="D740" s="118"/>
      <c r="E740" s="118"/>
    </row>
    <row r="741" spans="1:5" ht="16.5" thickBot="1" x14ac:dyDescent="0.3">
      <c r="A741" s="481"/>
      <c r="B741" s="1012"/>
      <c r="C741" s="1012"/>
      <c r="D741" s="481"/>
      <c r="E741" s="481"/>
    </row>
    <row r="742" spans="1:5" ht="64.5" thickBot="1" x14ac:dyDescent="0.3">
      <c r="A742" s="992" t="s">
        <v>555</v>
      </c>
      <c r="B742" s="463" t="s">
        <v>556</v>
      </c>
      <c r="C742" s="463" t="s">
        <v>305</v>
      </c>
      <c r="D742" s="1013" t="s">
        <v>557</v>
      </c>
      <c r="E742" s="587" t="s">
        <v>558</v>
      </c>
    </row>
    <row r="743" spans="1:5" x14ac:dyDescent="0.25">
      <c r="A743" s="1014" t="s">
        <v>233</v>
      </c>
      <c r="B743" s="366"/>
      <c r="C743" s="366"/>
      <c r="D743" s="1015"/>
      <c r="E743" s="366"/>
    </row>
    <row r="744" spans="1:5" x14ac:dyDescent="0.25">
      <c r="A744" s="1016" t="s">
        <v>234</v>
      </c>
      <c r="B744" s="476"/>
      <c r="C744" s="476"/>
      <c r="D744" s="477"/>
      <c r="E744" s="476"/>
    </row>
    <row r="745" spans="1:5" x14ac:dyDescent="0.25">
      <c r="A745" s="1016" t="s">
        <v>559</v>
      </c>
      <c r="B745" s="476"/>
      <c r="C745" s="476"/>
      <c r="D745" s="477"/>
      <c r="E745" s="476"/>
    </row>
    <row r="746" spans="1:5" x14ac:dyDescent="0.25">
      <c r="A746" s="1016" t="s">
        <v>560</v>
      </c>
      <c r="B746" s="476"/>
      <c r="C746" s="476"/>
      <c r="D746" s="477"/>
      <c r="E746" s="476"/>
    </row>
    <row r="747" spans="1:5" x14ac:dyDescent="0.25">
      <c r="A747" s="1016" t="s">
        <v>561</v>
      </c>
      <c r="B747" s="476"/>
      <c r="C747" s="476"/>
      <c r="D747" s="477"/>
      <c r="E747" s="476"/>
    </row>
    <row r="748" spans="1:5" x14ac:dyDescent="0.25">
      <c r="A748" s="1016" t="s">
        <v>562</v>
      </c>
      <c r="B748" s="476"/>
      <c r="C748" s="476"/>
      <c r="D748" s="477"/>
      <c r="E748" s="476"/>
    </row>
    <row r="749" spans="1:5" x14ac:dyDescent="0.25">
      <c r="A749" s="1016" t="s">
        <v>563</v>
      </c>
      <c r="B749" s="476"/>
      <c r="C749" s="476"/>
      <c r="D749" s="477"/>
      <c r="E749" s="476"/>
    </row>
    <row r="750" spans="1:5" ht="14.25" thickBot="1" x14ac:dyDescent="0.3">
      <c r="A750" s="1017" t="s">
        <v>564</v>
      </c>
      <c r="B750" s="1018"/>
      <c r="C750" s="1018"/>
      <c r="D750" s="1019"/>
      <c r="E750" s="1018"/>
    </row>
    <row r="753" spans="1:5" ht="15" x14ac:dyDescent="0.25">
      <c r="A753" s="694" t="s">
        <v>565</v>
      </c>
      <c r="B753" s="1020"/>
      <c r="C753" s="1020"/>
      <c r="D753" s="1020"/>
      <c r="E753" s="1020"/>
    </row>
    <row r="754" spans="1:5" ht="16.5" thickBot="1" x14ac:dyDescent="0.3">
      <c r="A754" s="481"/>
      <c r="B754" s="1012"/>
      <c r="C754" s="1012"/>
      <c r="D754" s="481"/>
      <c r="E754" s="481"/>
    </row>
    <row r="755" spans="1:5" ht="79.5" thickBot="1" x14ac:dyDescent="0.3">
      <c r="A755" s="1021" t="s">
        <v>555</v>
      </c>
      <c r="B755" s="1022" t="s">
        <v>556</v>
      </c>
      <c r="C755" s="1022" t="s">
        <v>305</v>
      </c>
      <c r="D755" s="1023" t="s">
        <v>566</v>
      </c>
      <c r="E755" s="1024" t="s">
        <v>558</v>
      </c>
    </row>
    <row r="756" spans="1:5" x14ac:dyDescent="0.25">
      <c r="A756" s="1014" t="s">
        <v>233</v>
      </c>
      <c r="B756" s="366"/>
      <c r="C756" s="366"/>
      <c r="D756" s="1015"/>
      <c r="E756" s="366"/>
    </row>
    <row r="757" spans="1:5" x14ac:dyDescent="0.25">
      <c r="A757" s="1016" t="s">
        <v>234</v>
      </c>
      <c r="B757" s="476"/>
      <c r="C757" s="476"/>
      <c r="D757" s="477"/>
      <c r="E757" s="476"/>
    </row>
    <row r="758" spans="1:5" x14ac:dyDescent="0.25">
      <c r="A758" s="1016" t="s">
        <v>559</v>
      </c>
      <c r="B758" s="476"/>
      <c r="C758" s="476"/>
      <c r="D758" s="477"/>
      <c r="E758" s="476"/>
    </row>
    <row r="759" spans="1:5" x14ac:dyDescent="0.25">
      <c r="A759" s="1016" t="s">
        <v>560</v>
      </c>
      <c r="B759" s="476"/>
      <c r="C759" s="476"/>
      <c r="D759" s="477"/>
      <c r="E759" s="476"/>
    </row>
    <row r="760" spans="1:5" x14ac:dyDescent="0.25">
      <c r="A760" s="1016" t="s">
        <v>561</v>
      </c>
      <c r="B760" s="476"/>
      <c r="C760" s="476"/>
      <c r="D760" s="477"/>
      <c r="E760" s="476"/>
    </row>
    <row r="761" spans="1:5" x14ac:dyDescent="0.25">
      <c r="A761" s="1016" t="s">
        <v>562</v>
      </c>
      <c r="B761" s="476"/>
      <c r="C761" s="476"/>
      <c r="D761" s="477"/>
      <c r="E761" s="476"/>
    </row>
    <row r="762" spans="1:5" x14ac:dyDescent="0.25">
      <c r="A762" s="1016" t="s">
        <v>563</v>
      </c>
      <c r="B762" s="476"/>
      <c r="C762" s="476"/>
      <c r="D762" s="477"/>
      <c r="E762" s="476"/>
    </row>
    <row r="763" spans="1:5" ht="14.25" thickBot="1" x14ac:dyDescent="0.3">
      <c r="A763" s="1017" t="s">
        <v>564</v>
      </c>
      <c r="B763" s="1018"/>
      <c r="C763" s="1018"/>
      <c r="D763" s="1019"/>
      <c r="E763" s="1018"/>
    </row>
    <row r="771" spans="1:7" ht="15" x14ac:dyDescent="0.25">
      <c r="A771" s="1025"/>
      <c r="B771" s="1025"/>
      <c r="C771" s="1026"/>
      <c r="D771" s="1027"/>
      <c r="E771" s="1025"/>
      <c r="F771" s="1025"/>
    </row>
    <row r="772" spans="1:7" ht="15" x14ac:dyDescent="0.25">
      <c r="A772" s="1028" t="s">
        <v>567</v>
      </c>
      <c r="B772" s="1028"/>
      <c r="C772" s="1026" t="s">
        <v>568</v>
      </c>
      <c r="D772" s="1027"/>
      <c r="E772" s="1028"/>
      <c r="F772" s="1027" t="s">
        <v>569</v>
      </c>
      <c r="G772" s="1027"/>
    </row>
    <row r="773" spans="1:7" ht="15" x14ac:dyDescent="0.25">
      <c r="A773" s="1028" t="s">
        <v>570</v>
      </c>
      <c r="B773" s="425"/>
      <c r="C773" s="1027" t="s">
        <v>571</v>
      </c>
      <c r="D773" s="1029"/>
      <c r="E773" s="1028"/>
      <c r="F773" s="1027" t="s">
        <v>572</v>
      </c>
      <c r="G773" s="1027"/>
    </row>
  </sheetData>
  <mergeCells count="419">
    <mergeCell ref="C773:D773"/>
    <mergeCell ref="F773:G773"/>
    <mergeCell ref="A732:F732"/>
    <mergeCell ref="A734:D734"/>
    <mergeCell ref="A736:B736"/>
    <mergeCell ref="A737:B737"/>
    <mergeCell ref="C771:D771"/>
    <mergeCell ref="C772:D772"/>
    <mergeCell ref="F772:G772"/>
    <mergeCell ref="A724:B724"/>
    <mergeCell ref="A725:B725"/>
    <mergeCell ref="A726:B726"/>
    <mergeCell ref="A727:B727"/>
    <mergeCell ref="A728:B728"/>
    <mergeCell ref="A729:B729"/>
    <mergeCell ref="A711:D711"/>
    <mergeCell ref="A712:D712"/>
    <mergeCell ref="A719:F719"/>
    <mergeCell ref="A721:B722"/>
    <mergeCell ref="C721:F721"/>
    <mergeCell ref="A723:B723"/>
    <mergeCell ref="A705:D705"/>
    <mergeCell ref="A706:D706"/>
    <mergeCell ref="A707:D707"/>
    <mergeCell ref="A708:D708"/>
    <mergeCell ref="A709:D709"/>
    <mergeCell ref="A710:D710"/>
    <mergeCell ref="A696:D696"/>
    <mergeCell ref="A699:C699"/>
    <mergeCell ref="A701:D701"/>
    <mergeCell ref="A702:D702"/>
    <mergeCell ref="A703:D703"/>
    <mergeCell ref="A704:D704"/>
    <mergeCell ref="A690:D690"/>
    <mergeCell ref="A691:D691"/>
    <mergeCell ref="A692:D692"/>
    <mergeCell ref="A693:D693"/>
    <mergeCell ref="A694:D694"/>
    <mergeCell ref="A695:D695"/>
    <mergeCell ref="A684:D684"/>
    <mergeCell ref="A685:D685"/>
    <mergeCell ref="A686:D686"/>
    <mergeCell ref="A687:D687"/>
    <mergeCell ref="A688:D688"/>
    <mergeCell ref="A689:D689"/>
    <mergeCell ref="A674:D674"/>
    <mergeCell ref="A675:D675"/>
    <mergeCell ref="A676:D676"/>
    <mergeCell ref="A677:D677"/>
    <mergeCell ref="A682:D682"/>
    <mergeCell ref="A683:D683"/>
    <mergeCell ref="A668:D668"/>
    <mergeCell ref="A669:D669"/>
    <mergeCell ref="A670:D670"/>
    <mergeCell ref="A671:D671"/>
    <mergeCell ref="A672:D672"/>
    <mergeCell ref="A673:D673"/>
    <mergeCell ref="A661:D661"/>
    <mergeCell ref="A663:D663"/>
    <mergeCell ref="A664:D664"/>
    <mergeCell ref="A665:D665"/>
    <mergeCell ref="A666:D666"/>
    <mergeCell ref="A667:D667"/>
    <mergeCell ref="A626:D626"/>
    <mergeCell ref="A627:D627"/>
    <mergeCell ref="A628:D628"/>
    <mergeCell ref="A629:D629"/>
    <mergeCell ref="A630:D630"/>
    <mergeCell ref="A631:D631"/>
    <mergeCell ref="A620:D620"/>
    <mergeCell ref="A621:D621"/>
    <mergeCell ref="A622:D622"/>
    <mergeCell ref="A623:D623"/>
    <mergeCell ref="A624:D624"/>
    <mergeCell ref="A625:D625"/>
    <mergeCell ref="A614:D614"/>
    <mergeCell ref="A615:D615"/>
    <mergeCell ref="A616:D616"/>
    <mergeCell ref="A617:D617"/>
    <mergeCell ref="A618:D618"/>
    <mergeCell ref="A619:D619"/>
    <mergeCell ref="A605:B605"/>
    <mergeCell ref="A606:B606"/>
    <mergeCell ref="A607:B607"/>
    <mergeCell ref="A608:B608"/>
    <mergeCell ref="A609:B609"/>
    <mergeCell ref="A612:C612"/>
    <mergeCell ref="A599:B599"/>
    <mergeCell ref="A600:B600"/>
    <mergeCell ref="A601:B601"/>
    <mergeCell ref="A602:B602"/>
    <mergeCell ref="A603:B603"/>
    <mergeCell ref="A604:B604"/>
    <mergeCell ref="A591:D591"/>
    <mergeCell ref="A592:D592"/>
    <mergeCell ref="A593:D593"/>
    <mergeCell ref="A595:D595"/>
    <mergeCell ref="A597:B597"/>
    <mergeCell ref="C597:C598"/>
    <mergeCell ref="D597:D598"/>
    <mergeCell ref="A598:B598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37:D537"/>
    <mergeCell ref="A538:B538"/>
    <mergeCell ref="C538:D538"/>
    <mergeCell ref="A539:B539"/>
    <mergeCell ref="C539:D539"/>
    <mergeCell ref="A547:C547"/>
    <mergeCell ref="A483:B483"/>
    <mergeCell ref="A484:B484"/>
    <mergeCell ref="A485:B485"/>
    <mergeCell ref="A486:B486"/>
    <mergeCell ref="A487:B487"/>
    <mergeCell ref="A535:I535"/>
    <mergeCell ref="A445:B445"/>
    <mergeCell ref="A452:B452"/>
    <mergeCell ref="C452:D452"/>
    <mergeCell ref="A479:D479"/>
    <mergeCell ref="A480:C480"/>
    <mergeCell ref="A482:B482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398:I398"/>
    <mergeCell ref="A400:A401"/>
    <mergeCell ref="B400:D400"/>
    <mergeCell ref="F400:H400"/>
    <mergeCell ref="A430:C430"/>
    <mergeCell ref="A432:B432"/>
    <mergeCell ref="A383:B383"/>
    <mergeCell ref="A386:E386"/>
    <mergeCell ref="A388:B388"/>
    <mergeCell ref="A389:B389"/>
    <mergeCell ref="A391:E391"/>
    <mergeCell ref="A396:I396"/>
    <mergeCell ref="A374:B374"/>
    <mergeCell ref="A375:B375"/>
    <mergeCell ref="A376:B376"/>
    <mergeCell ref="A379:D379"/>
    <mergeCell ref="A381:B381"/>
    <mergeCell ref="A382:B382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1:B351"/>
    <mergeCell ref="A352:B352"/>
    <mergeCell ref="A353:B353"/>
    <mergeCell ref="A354:B354"/>
    <mergeCell ref="A355:B355"/>
    <mergeCell ref="A360:E360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4:B334"/>
    <mergeCell ref="G334:H334"/>
    <mergeCell ref="A335:B335"/>
    <mergeCell ref="A336:B336"/>
    <mergeCell ref="A337:B337"/>
    <mergeCell ref="A338:B338"/>
    <mergeCell ref="A327:C327"/>
    <mergeCell ref="A330:C330"/>
    <mergeCell ref="A332:B332"/>
    <mergeCell ref="G332:H332"/>
    <mergeCell ref="A333:B333"/>
    <mergeCell ref="G333:H333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2:D292"/>
    <mergeCell ref="A294:B294"/>
    <mergeCell ref="A281:B281"/>
    <mergeCell ref="A282:B282"/>
    <mergeCell ref="A283:B283"/>
    <mergeCell ref="A284:B284"/>
    <mergeCell ref="A285:B285"/>
    <mergeCell ref="A286:B286"/>
    <mergeCell ref="B258:C258"/>
    <mergeCell ref="D258:E258"/>
    <mergeCell ref="B260:E260"/>
    <mergeCell ref="B268:E268"/>
    <mergeCell ref="A278:D278"/>
    <mergeCell ref="A280:B280"/>
    <mergeCell ref="A245:D245"/>
    <mergeCell ref="A247:B247"/>
    <mergeCell ref="A248:B248"/>
    <mergeCell ref="A249:B249"/>
    <mergeCell ref="A250:B250"/>
    <mergeCell ref="A256:E256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1:B221"/>
    <mergeCell ref="A222:B222"/>
    <mergeCell ref="A223:B223"/>
    <mergeCell ref="A226:C226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0:G190"/>
    <mergeCell ref="A192:B192"/>
    <mergeCell ref="A193:B193"/>
    <mergeCell ref="A194:B194"/>
    <mergeCell ref="A195:B195"/>
    <mergeCell ref="A196:B196"/>
    <mergeCell ref="B179:D179"/>
    <mergeCell ref="B180:D180"/>
    <mergeCell ref="B181:D181"/>
    <mergeCell ref="B182:D182"/>
    <mergeCell ref="B183:D183"/>
    <mergeCell ref="A184:D184"/>
    <mergeCell ref="A160:B160"/>
    <mergeCell ref="A166:B166"/>
    <mergeCell ref="A167:B167"/>
    <mergeCell ref="A175:I175"/>
    <mergeCell ref="A177:D178"/>
    <mergeCell ref="E177:E178"/>
    <mergeCell ref="F177:H177"/>
    <mergeCell ref="I177:I178"/>
    <mergeCell ref="A136:B136"/>
    <mergeCell ref="A137:B137"/>
    <mergeCell ref="A138:B138"/>
    <mergeCell ref="A139:B139"/>
    <mergeCell ref="A157:I157"/>
    <mergeCell ref="A159:B159"/>
    <mergeCell ref="A130:D130"/>
    <mergeCell ref="A131:C131"/>
    <mergeCell ref="A132:B132"/>
    <mergeCell ref="A133:B133"/>
    <mergeCell ref="A134:B134"/>
    <mergeCell ref="A135:B135"/>
    <mergeCell ref="A114:C114"/>
    <mergeCell ref="A115:A116"/>
    <mergeCell ref="B115:F115"/>
    <mergeCell ref="G115:I115"/>
    <mergeCell ref="A123:C123"/>
    <mergeCell ref="A124:C124"/>
    <mergeCell ref="A69:B69"/>
    <mergeCell ref="A77:E77"/>
    <mergeCell ref="A95:E95"/>
    <mergeCell ref="A105:C105"/>
    <mergeCell ref="A106:C106"/>
    <mergeCell ref="A113:G113"/>
    <mergeCell ref="A63:B63"/>
    <mergeCell ref="A64:B64"/>
    <mergeCell ref="A65:B65"/>
    <mergeCell ref="A66:B66"/>
    <mergeCell ref="A67:C67"/>
    <mergeCell ref="A68:B68"/>
    <mergeCell ref="A57:B57"/>
    <mergeCell ref="A58:B58"/>
    <mergeCell ref="A59:B59"/>
    <mergeCell ref="A60:B60"/>
    <mergeCell ref="A61:B61"/>
    <mergeCell ref="A62:C62"/>
    <mergeCell ref="A51:B51"/>
    <mergeCell ref="A52:B52"/>
    <mergeCell ref="A53:C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I34"/>
    <mergeCell ref="A41:B41"/>
    <mergeCell ref="C41:C43"/>
    <mergeCell ref="A42:B42"/>
    <mergeCell ref="A43:B43"/>
    <mergeCell ref="A44:C44"/>
    <mergeCell ref="G7:G8"/>
    <mergeCell ref="H7:H8"/>
    <mergeCell ref="I7:I8"/>
    <mergeCell ref="A9:I9"/>
    <mergeCell ref="A19:I19"/>
    <mergeCell ref="A29:I29"/>
    <mergeCell ref="D3:E3"/>
    <mergeCell ref="A4:I4"/>
    <mergeCell ref="A5:I5"/>
    <mergeCell ref="B6:G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&amp;C&amp;"Arial CE,Standardowy"&amp;K000000&lt;&amp;"Book Antiqua,Normalny"&amp;10Nazwa jednostki&gt;
Informacja dodatkowa do sprawozdania finansowego za rok obrotowy zakończony 31 grudnia 2022 r.
II. Dodatkowe informacje i objaśnienia</oddHeader>
    <oddFooter>&amp;CWprowadzenie oraz dodatkowe informacje i objaśnienia stanowią integralną część sprawozdania finansowego</oddFooter>
  </headerFooter>
  <rowBreaks count="18" manualBreakCount="18">
    <brk id="37" max="16383" man="1"/>
    <brk id="75" max="16383" man="1"/>
    <brk id="103" max="16383" man="1"/>
    <brk id="128" max="16383" man="1"/>
    <brk id="155" max="16383" man="1"/>
    <brk id="188" max="16383" man="1"/>
    <brk id="224" max="16383" man="1"/>
    <brk id="254" max="16383" man="1"/>
    <brk id="290" max="16383" man="1"/>
    <brk id="328" max="16383" man="1"/>
    <brk id="358" max="16383" man="1"/>
    <brk id="394" max="16383" man="1"/>
    <brk id="506" max="16383" man="1"/>
    <brk id="594" max="16383" man="1"/>
    <brk id="610" max="16383" man="1"/>
    <brk id="678" max="16383" man="1"/>
    <brk id="717" max="16383" man="1"/>
    <brk id="7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Bilans-zbiorczo </vt:lpstr>
      <vt:lpstr>Rachunek zysków i strat-zbiorcz</vt:lpstr>
      <vt:lpstr>Zestawienie zmian-zbiorczo</vt:lpstr>
      <vt:lpstr>Informacja dodatkowa NOTY- zbio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23.03.0000.34951</dc:creator>
  <cp:keywords/>
  <dc:description/>
  <cp:lastModifiedBy>Ewelina Chróścicka</cp:lastModifiedBy>
  <dcterms:created xsi:type="dcterms:W3CDTF">2017-03-27T06:22:35Z</dcterms:created>
  <dcterms:modified xsi:type="dcterms:W3CDTF">2023-05-08T12:58:47Z</dcterms:modified>
  <cp:category/>
</cp:coreProperties>
</file>